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<sst xmlns="http://schemas.openxmlformats.org/spreadsheetml/2006/main" count="254" uniqueCount="102">
  <si>
    <t xml:space="preserve">€ /000 </t>
  </si>
  <si>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</si>
  <si>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</si>
  <si>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</si>
  <si>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</si>
  <si>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</si>
  <si>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</si>
  <si>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</si>
  <si>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</si>
  <si>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</si>
  <si>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</si>
  <si>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</si>
  <si>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</si>
  <si>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</si>
  <si>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</si>
  <si>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</si>
  <si>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</si>
  <si>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</si>
  <si>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</si>
  <si>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</si>
  <si>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</si>
  <si>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</si>
  <si>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</si>
  <si>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</si>
  <si>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</si>
  <si>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</si>
  <si>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</si>
  <si>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</si>
  <si>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</si>
  <si>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</si>
  <si>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</si>
  <si>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</si>
  <si>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</si>
  <si>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</si>
  <si>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</si>
  <si>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</si>
  <si>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</si>
  <si>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</si>
  <si>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</si>
  <si>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</si>
  <si>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</si>
  <si>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</si>
  <si>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</si>
  <si>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</si>
  <si>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</si>
  <si>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</si>
  <si>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</si>
  <si>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</si>
  <si>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</si>
  <si>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</si>
  <si>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</si>
  <si>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</si>
  <si>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</si>
  <si>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</si>
  <si>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</si>
  <si>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</si>
  <si>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</si>
  <si>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Debiti bancari non correnti</t>
  </si>
  <si>
    <t>Obbligazioni emesse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</si>
  <si>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</si>
  <si>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</si>
  <si>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</si>
  <si>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</si>
  <si>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</si>
  <si>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Altri costi non operativi</t>
  </si>
  <si>
    <t>Imposte del periodo</t>
  </si>
  <si>
    <t>Utile netto del periodo</t>
  </si>
  <si>
    <r>
      <t xml:space="preserve">Posizione Finanziaria Netta </t>
    </r>
    <r>
      <rPr>
        <i/>
        <sz val="10"/>
        <color indexed="8"/>
        <rFont val="Arial Narrow"/>
        <family val="2"/>
      </rPr>
      <t>(Mln €)</t>
    </r>
  </si>
  <si>
    <t>g=e+f</t>
  </si>
  <si>
    <t>h=d+g</t>
  </si>
  <si>
    <r>
      <t xml:space="preserve">Conto economico </t>
    </r>
    <r>
      <rPr>
        <i/>
        <sz val="10"/>
        <color indexed="8"/>
        <rFont val="Arial"/>
        <family val="2"/>
      </rPr>
      <t>(mln €)</t>
    </r>
  </si>
  <si>
    <t>(mln €)</t>
  </si>
  <si>
    <r>
      <t xml:space="preserve">Volumi distribuiti </t>
    </r>
    <r>
      <rPr>
        <i/>
        <sz val="10"/>
        <color indexed="8"/>
        <rFont val="Arial"/>
        <family val="2"/>
      </rPr>
      <t>(milioni di mcubi)</t>
    </r>
  </si>
  <si>
    <r>
      <t xml:space="preserve">Volumi venduti </t>
    </r>
    <r>
      <rPr>
        <i/>
        <sz val="10"/>
        <color indexed="8"/>
        <rFont val="Arial"/>
        <family val="2"/>
      </rPr>
      <t>(milioni di mcubi)</t>
    </r>
  </si>
  <si>
    <r>
      <t xml:space="preserve">Volumi venduti </t>
    </r>
    <r>
      <rPr>
        <i/>
        <sz val="10"/>
        <color indexed="8"/>
        <rFont val="Arial"/>
        <family val="2"/>
      </rPr>
      <t>(Gw/h)</t>
    </r>
  </si>
  <si>
    <r>
      <t xml:space="preserve">Volumi distribuiti </t>
    </r>
    <r>
      <rPr>
        <i/>
        <sz val="10"/>
        <color indexed="8"/>
        <rFont val="Arial"/>
        <family val="2"/>
      </rPr>
      <t>(Gw/h)</t>
    </r>
  </si>
  <si>
    <r>
      <t xml:space="preserve">Dati Quantitativi </t>
    </r>
    <r>
      <rPr>
        <i/>
        <sz val="10"/>
        <color indexed="8"/>
        <rFont val="Arial"/>
        <family val="2"/>
      </rPr>
      <t>(migliaia di tonnellate)</t>
    </r>
  </si>
  <si>
    <t>Rifiuti commercializzati</t>
  </si>
  <si>
    <t>Sottoprodotti impianti</t>
  </si>
  <si>
    <r>
      <t xml:space="preserve">Volumi calore distribuiti </t>
    </r>
    <r>
      <rPr>
        <i/>
        <sz val="10"/>
        <color indexed="8"/>
        <rFont val="Arial"/>
        <family val="2"/>
      </rPr>
      <t>(Gwht)</t>
    </r>
  </si>
  <si>
    <r>
      <t xml:space="preserve">Punti luce </t>
    </r>
    <r>
      <rPr>
        <i/>
        <sz val="10"/>
        <color indexed="8"/>
        <rFont val="Arial"/>
        <family val="2"/>
      </rPr>
      <t>(migliaia)</t>
    </r>
  </si>
  <si>
    <t>-2,1 p.p.</t>
  </si>
  <si>
    <t>-3,7 p.p.</t>
  </si>
  <si>
    <t>Le seguenti tabelle propongono la classificazione del business Energia Elettrica utilizzata a partire dal bilancio annuale 2009 che prevede l'inclusione della Microcogenerazione</t>
  </si>
  <si>
    <t>Le seguenti tabelle propongono la classificazione del business Gas utilizzata a partire dal bilancio annuale 2009 che prevede l'inclusione del Teleriscaldamento e della Gestione Calore</t>
  </si>
  <si>
    <t>-0,6 p.p.</t>
  </si>
  <si>
    <t>-1,4 p.p.</t>
  </si>
  <si>
    <t>+3,0 p.p.</t>
  </si>
  <si>
    <t>Le seguenti tabelle propongono la classificazione del business Altri utilizzata a partire dal bilancio annuale 2009 che prevede 
l'inclusione del Teleriscaldamento e della Gestione Calore nel business Gas e della Microcogenerazione nel business Energia Elettrica</t>
  </si>
  <si>
    <t>+1,1 p.p.</t>
  </si>
  <si>
    <t>Teleriscaldamento</t>
  </si>
  <si>
    <t>Volumi calore distribuiti (Gwht)</t>
  </si>
  <si>
    <t>+2,6 p.p.</t>
  </si>
  <si>
    <t>Le tabelle che seguono propongono la classificazione del business Gas utilizzata fino alla relazione trimestrale al 30 settembre 2009</t>
  </si>
  <si>
    <t>Le tabelle che seguono propongono la classificazione del business Altri utilizzata fino alla relazione trimestrale al 30 settembre 2009</t>
  </si>
  <si>
    <t>Totale gestione finanziaria</t>
  </si>
  <si>
    <t>Attribuibile:</t>
  </si>
  <si>
    <t>Azionisti della Controllante</t>
  </si>
  <si>
    <t>Azionisti di minoranza</t>
  </si>
  <si>
    <t>Acquedotto*</t>
  </si>
  <si>
    <t>*su dato 2009 inseriti per omogeneità di confronto i volumi dell'acquedotto industriale</t>
  </si>
  <si>
    <t>di cui non ricorrenti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</si>
</sst>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mmm\-yyyy"/>
    <numFmt numFmtId="186" formatCode="0.0000"/>
    <numFmt numFmtId="187" formatCode="0.000"/>
    <numFmt numFmtId="188" formatCode="[$-410]dddd\ d\ mmmm\ yyyy"/>
    <numFmt numFmtId="189" formatCode="0.00000"/>
    <numFmt numFmtId="190" formatCode="\(#,##0.0\);\+#,##0.0"/>
  </numFmts>
  <fonts count="14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8"/>
      <name val="Arial"/>
      <family val="2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37" fontId="4" fillId="0" borderId="0" xfId="17" applyFont="1" applyAlignment="1" applyProtection="1">
      <alignment wrapText="1"/>
      <protection hidden="1"/>
    </xf>
    <xf numFmtId="37" fontId="4" fillId="0" borderId="0" xfId="17" applyFont="1" applyAlignment="1" applyProtection="1" quotePrefix="1">
      <alignment horizontal="left" wrapText="1"/>
      <protection hidden="1"/>
    </xf>
    <xf numFmtId="37" fontId="2" fillId="0" borderId="0" xfId="17" applyFont="1" applyAlignment="1" applyProtection="1">
      <alignment wrapText="1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0" fontId="6" fillId="3" borderId="2" xfId="0" applyFont="1" applyFill="1" applyBorder="1" applyAlignment="1">
      <alignment horizontal="center" vertical="center" wrapText="1"/>
    </xf>
    <xf numFmtId="15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6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178" fontId="4" fillId="0" borderId="0" xfId="15" applyNumberFormat="1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Fill="1" applyBorder="1" applyAlignment="1" applyProtection="1">
      <alignment horizontal="right" vertical="center"/>
      <protection hidden="1"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37" fontId="4" fillId="0" borderId="0" xfId="17" applyFont="1" applyFill="1" applyAlignment="1" applyProtection="1">
      <alignment horizontal="left" vertical="center"/>
      <protection hidden="1"/>
    </xf>
    <xf numFmtId="178" fontId="2" fillId="0" borderId="0" xfId="15" applyNumberFormat="1" applyFont="1" applyBorder="1" applyAlignment="1" applyProtection="1">
      <alignment vertical="center"/>
      <protection hidden="1"/>
    </xf>
    <xf numFmtId="180" fontId="7" fillId="0" borderId="0" xfId="18" applyNumberFormat="1" applyFont="1" applyBorder="1" applyAlignment="1">
      <alignment wrapText="1"/>
    </xf>
    <xf numFmtId="180" fontId="7" fillId="0" borderId="9" xfId="18" applyNumberFormat="1" applyFont="1" applyBorder="1" applyAlignment="1">
      <alignment wrapText="1"/>
    </xf>
    <xf numFmtId="181" fontId="7" fillId="0" borderId="6" xfId="18" applyNumberFormat="1" applyFont="1" applyBorder="1" applyAlignment="1">
      <alignment wrapText="1"/>
    </xf>
    <xf numFmtId="181" fontId="7" fillId="0" borderId="8" xfId="18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9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5" xfId="0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6" xfId="18" applyNumberFormat="1" applyFont="1" applyBorder="1" applyAlignment="1">
      <alignment wrapText="1"/>
    </xf>
    <xf numFmtId="178" fontId="7" fillId="0" borderId="0" xfId="15" applyNumberFormat="1" applyFont="1" applyBorder="1" applyAlignment="1">
      <alignment wrapText="1"/>
    </xf>
    <xf numFmtId="183" fontId="7" fillId="0" borderId="9" xfId="0" applyNumberFormat="1" applyFont="1" applyBorder="1" applyAlignment="1">
      <alignment wrapText="1"/>
    </xf>
    <xf numFmtId="184" fontId="1" fillId="0" borderId="0" xfId="15" applyNumberFormat="1" applyFill="1" applyBorder="1" applyAlignment="1" applyProtection="1">
      <alignment vertical="center"/>
      <protection locked="0"/>
    </xf>
    <xf numFmtId="184" fontId="4" fillId="0" borderId="0" xfId="15" applyNumberFormat="1" applyFont="1" applyFill="1" applyAlignment="1" applyProtection="1">
      <alignment horizontal="right" vertical="center"/>
      <protection hidden="1"/>
    </xf>
    <xf numFmtId="184" fontId="5" fillId="0" borderId="1" xfId="15" applyNumberFormat="1" applyFont="1" applyFill="1" applyBorder="1" applyAlignment="1" applyProtection="1">
      <alignment vertical="center"/>
      <protection locked="0"/>
    </xf>
    <xf numFmtId="184" fontId="2" fillId="0" borderId="1" xfId="15" applyNumberFormat="1" applyFont="1" applyFill="1" applyBorder="1" applyAlignment="1" applyProtection="1">
      <alignment horizontal="right" vertical="center"/>
      <protection hidden="1"/>
    </xf>
    <xf numFmtId="182" fontId="7" fillId="0" borderId="0" xfId="15" applyNumberFormat="1" applyFont="1" applyBorder="1" applyAlignment="1">
      <alignment wrapText="1"/>
    </xf>
    <xf numFmtId="184" fontId="7" fillId="0" borderId="0" xfId="15" applyNumberFormat="1" applyFont="1" applyBorder="1" applyAlignment="1">
      <alignment wrapText="1"/>
    </xf>
    <xf numFmtId="0" fontId="0" fillId="0" borderId="9" xfId="0" applyBorder="1" applyAlignment="1">
      <alignment/>
    </xf>
    <xf numFmtId="181" fontId="7" fillId="0" borderId="6" xfId="18" applyNumberFormat="1" applyFont="1" applyBorder="1" applyAlignment="1">
      <alignment wrapText="1"/>
    </xf>
    <xf numFmtId="178" fontId="6" fillId="0" borderId="0" xfId="15" applyNumberFormat="1" applyFont="1" applyBorder="1" applyAlignment="1">
      <alignment wrapText="1"/>
    </xf>
    <xf numFmtId="37" fontId="2" fillId="0" borderId="1" xfId="17" applyFont="1" applyBorder="1" applyAlignment="1" applyProtection="1">
      <alignment wrapText="1"/>
      <protection hidden="1"/>
    </xf>
    <xf numFmtId="37" fontId="2" fillId="3" borderId="1" xfId="17" applyFont="1" applyFill="1" applyBorder="1" applyAlignment="1" applyProtection="1">
      <alignment horizontal="left" vertical="center"/>
      <protection hidden="1"/>
    </xf>
    <xf numFmtId="172" fontId="3" fillId="3" borderId="1" xfId="17" applyNumberFormat="1" applyFont="1" applyFill="1" applyBorder="1" applyAlignment="1" applyProtection="1" quotePrefix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183" fontId="6" fillId="0" borderId="1" xfId="0" applyNumberFormat="1" applyFont="1" applyBorder="1" applyAlignment="1">
      <alignment wrapText="1"/>
    </xf>
    <xf numFmtId="180" fontId="6" fillId="0" borderId="1" xfId="18" applyNumberFormat="1" applyFont="1" applyBorder="1" applyAlignment="1">
      <alignment wrapText="1"/>
    </xf>
    <xf numFmtId="182" fontId="6" fillId="0" borderId="1" xfId="0" applyNumberFormat="1" applyFont="1" applyBorder="1" applyAlignment="1">
      <alignment wrapText="1"/>
    </xf>
    <xf numFmtId="181" fontId="6" fillId="0" borderId="11" xfId="18" applyNumberFormat="1" applyFont="1" applyBorder="1" applyAlignment="1">
      <alignment wrapText="1"/>
    </xf>
    <xf numFmtId="183" fontId="0" fillId="0" borderId="0" xfId="0" applyNumberFormat="1" applyAlignment="1">
      <alignment/>
    </xf>
    <xf numFmtId="183" fontId="0" fillId="0" borderId="0" xfId="0" applyNumberFormat="1" applyFill="1" applyAlignment="1">
      <alignment/>
    </xf>
    <xf numFmtId="183" fontId="9" fillId="0" borderId="0" xfId="0" applyNumberFormat="1" applyFont="1" applyAlignment="1">
      <alignment/>
    </xf>
    <xf numFmtId="183" fontId="9" fillId="0" borderId="1" xfId="0" applyNumberFormat="1" applyFont="1" applyBorder="1" applyAlignment="1">
      <alignment/>
    </xf>
    <xf numFmtId="183" fontId="6" fillId="0" borderId="0" xfId="0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178" fontId="6" fillId="0" borderId="1" xfId="15" applyNumberFormat="1" applyFont="1" applyBorder="1" applyAlignment="1">
      <alignment wrapText="1"/>
    </xf>
    <xf numFmtId="183" fontId="0" fillId="0" borderId="9" xfId="0" applyNumberFormat="1" applyBorder="1" applyAlignment="1">
      <alignment/>
    </xf>
    <xf numFmtId="0" fontId="12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5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 wrapText="1"/>
    </xf>
    <xf numFmtId="178" fontId="12" fillId="0" borderId="0" xfId="15" applyNumberFormat="1" applyFont="1" applyBorder="1" applyAlignment="1">
      <alignment wrapText="1"/>
    </xf>
    <xf numFmtId="182" fontId="12" fillId="0" borderId="0" xfId="0" applyNumberFormat="1" applyFont="1" applyBorder="1" applyAlignment="1">
      <alignment wrapText="1"/>
    </xf>
    <xf numFmtId="181" fontId="12" fillId="0" borderId="0" xfId="18" applyNumberFormat="1" applyFont="1" applyBorder="1" applyAlignment="1">
      <alignment wrapText="1"/>
    </xf>
    <xf numFmtId="181" fontId="12" fillId="0" borderId="6" xfId="18" applyNumberFormat="1" applyFont="1" applyBorder="1" applyAlignment="1">
      <alignment wrapText="1"/>
    </xf>
    <xf numFmtId="37" fontId="2" fillId="3" borderId="10" xfId="17" applyFont="1" applyFill="1" applyBorder="1" applyAlignment="1" applyProtection="1">
      <alignment horizontal="left" vertical="center"/>
      <protection hidden="1"/>
    </xf>
    <xf numFmtId="172" fontId="3" fillId="3" borderId="11" xfId="17" applyNumberFormat="1" applyFont="1" applyFill="1" applyBorder="1" applyAlignment="1" applyProtection="1" quotePrefix="1">
      <alignment horizontal="center" vertical="center" wrapText="1"/>
      <protection/>
    </xf>
    <xf numFmtId="176" fontId="5" fillId="0" borderId="0" xfId="17" applyNumberFormat="1" applyFont="1" applyFill="1" applyBorder="1" applyProtection="1">
      <alignment/>
      <protection locked="0"/>
    </xf>
    <xf numFmtId="176" fontId="1" fillId="0" borderId="0" xfId="17" applyNumberFormat="1" applyFill="1" applyBorder="1" applyProtection="1">
      <alignment/>
      <protection locked="0"/>
    </xf>
    <xf numFmtId="176" fontId="0" fillId="0" borderId="0" xfId="0" applyNumberFormat="1" applyAlignment="1">
      <alignment/>
    </xf>
    <xf numFmtId="176" fontId="4" fillId="0" borderId="0" xfId="17" applyNumberFormat="1" applyFont="1" applyProtection="1">
      <alignment/>
      <protection hidden="1"/>
    </xf>
    <xf numFmtId="176" fontId="5" fillId="0" borderId="1" xfId="17" applyNumberFormat="1" applyFont="1" applyFill="1" applyBorder="1" applyProtection="1">
      <alignment/>
      <protection locked="0"/>
    </xf>
    <xf numFmtId="176" fontId="4" fillId="0" borderId="0" xfId="17" applyNumberFormat="1" applyFont="1" applyFill="1" applyAlignment="1" applyProtection="1">
      <alignment horizontal="right"/>
      <protection hidden="1"/>
    </xf>
    <xf numFmtId="176" fontId="10" fillId="0" borderId="0" xfId="0" applyNumberFormat="1" applyFont="1" applyAlignment="1">
      <alignment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0" borderId="9" xfId="0" applyFont="1" applyFill="1" applyBorder="1" applyAlignment="1" quotePrefix="1">
      <alignment horizontal="right" wrapText="1"/>
    </xf>
    <xf numFmtId="178" fontId="12" fillId="0" borderId="9" xfId="15" applyNumberFormat="1" applyFont="1" applyBorder="1" applyAlignment="1">
      <alignment wrapText="1"/>
    </xf>
    <xf numFmtId="182" fontId="12" fillId="0" borderId="9" xfId="0" applyNumberFormat="1" applyFont="1" applyBorder="1" applyAlignment="1">
      <alignment wrapText="1"/>
    </xf>
    <xf numFmtId="181" fontId="12" fillId="0" borderId="8" xfId="18" applyNumberFormat="1" applyFont="1" applyBorder="1" applyAlignment="1">
      <alignment wrapText="1"/>
    </xf>
    <xf numFmtId="0" fontId="9" fillId="0" borderId="0" xfId="0" applyFont="1" applyFill="1" applyAlignment="1">
      <alignment/>
    </xf>
    <xf numFmtId="0" fontId="9" fillId="5" borderId="0" xfId="0" applyFont="1" applyFill="1" applyAlignment="1">
      <alignment/>
    </xf>
    <xf numFmtId="0" fontId="0" fillId="5" borderId="0" xfId="0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1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90" fontId="7" fillId="0" borderId="0" xfId="0" applyNumberFormat="1" applyFont="1" applyBorder="1" applyAlignment="1">
      <alignment wrapText="1"/>
    </xf>
    <xf numFmtId="15" fontId="13" fillId="3" borderId="1" xfId="0" applyNumberFormat="1" applyFont="1" applyFill="1" applyBorder="1" applyAlignment="1">
      <alignment horizontal="center" vertical="center" wrapText="1"/>
    </xf>
    <xf numFmtId="180" fontId="13" fillId="0" borderId="0" xfId="18" applyNumberFormat="1" applyFont="1" applyBorder="1" applyAlignment="1">
      <alignment wrapText="1"/>
    </xf>
    <xf numFmtId="180" fontId="12" fillId="0" borderId="0" xfId="18" applyNumberFormat="1" applyFont="1" applyBorder="1" applyAlignment="1">
      <alignment wrapText="1"/>
    </xf>
    <xf numFmtId="180" fontId="13" fillId="0" borderId="1" xfId="18" applyNumberFormat="1" applyFont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15" fontId="13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right" wrapText="1"/>
    </xf>
    <xf numFmtId="0" fontId="12" fillId="0" borderId="5" xfId="0" applyFont="1" applyBorder="1" applyAlignment="1">
      <alignment horizontal="right" wrapText="1"/>
    </xf>
    <xf numFmtId="0" fontId="7" fillId="0" borderId="5" xfId="0" applyFont="1" applyBorder="1" applyAlignment="1">
      <alignment wrapText="1"/>
    </xf>
    <xf numFmtId="183" fontId="0" fillId="0" borderId="0" xfId="0" applyNumberFormat="1" applyFont="1" applyFill="1" applyAlignment="1">
      <alignment/>
    </xf>
    <xf numFmtId="182" fontId="7" fillId="0" borderId="0" xfId="0" applyNumberFormat="1" applyFont="1" applyBorder="1" applyAlignment="1">
      <alignment wrapText="1"/>
    </xf>
    <xf numFmtId="49" fontId="10" fillId="0" borderId="0" xfId="0" applyNumberFormat="1" applyFont="1" applyAlignment="1">
      <alignment horizontal="left"/>
    </xf>
    <xf numFmtId="37" fontId="2" fillId="0" borderId="0" xfId="17" applyFont="1" applyBorder="1" applyAlignment="1" applyProtection="1">
      <alignment wrapText="1"/>
      <protection hidden="1"/>
    </xf>
    <xf numFmtId="183" fontId="0" fillId="0" borderId="0" xfId="0" applyNumberFormat="1" applyBorder="1" applyAlignment="1">
      <alignment/>
    </xf>
    <xf numFmtId="181" fontId="7" fillId="0" borderId="0" xfId="18" applyNumberFormat="1" applyFont="1" applyBorder="1" applyAlignment="1">
      <alignment wrapText="1"/>
    </xf>
    <xf numFmtId="0" fontId="12" fillId="0" borderId="0" xfId="0" applyFont="1" applyBorder="1" applyAlignment="1">
      <alignment/>
    </xf>
    <xf numFmtId="176" fontId="1" fillId="0" borderId="0" xfId="17" applyNumberFormat="1" applyFont="1" applyFill="1" applyBorder="1" applyProtection="1">
      <alignment/>
      <protection locked="0"/>
    </xf>
    <xf numFmtId="37" fontId="11" fillId="0" borderId="0" xfId="17" applyFont="1" applyAlignment="1" applyProtection="1">
      <alignment horizontal="right" wrapText="1"/>
      <protection hidden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723900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ano.Mistretta\Desktop\Nuovo%20Foglio%20di%20lavoro%20di%20Microsoft%20Excel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4"/>
  <sheetViews>
    <sheetView tabSelected="1" workbookViewId="0" topLeftCell="A1">
      <selection activeCell="B1" sqref="B1"/>
    </sheetView>
  </sheetViews>
  <sheetFormatPr defaultColWidth="9.140625" defaultRowHeight="12.75"/>
  <cols>
    <col min="1" max="1" width="7.421875" style="0" customWidth="1"/>
    <col min="2" max="2" width="51.140625" style="0" customWidth="1"/>
    <col min="3" max="4" width="10.57421875" style="0" bestFit="1" customWidth="1"/>
  </cols>
  <sheetData>
    <row r="1" ht="15" customHeight="1"/>
    <row r="2" ht="25.5" customHeight="1"/>
    <row r="3" spans="2:4" ht="12.75">
      <c r="B3" s="1" t="s">
        <v>16</v>
      </c>
      <c r="C3" s="2"/>
      <c r="D3" s="2"/>
    </row>
    <row r="4" spans="2:4" ht="12.75">
      <c r="B4" s="3" t="s">
        <v>0</v>
      </c>
      <c r="C4" s="51">
        <v>40268</v>
      </c>
      <c r="D4" s="51">
        <v>39903</v>
      </c>
    </row>
    <row r="5" spans="2:4" ht="12.75">
      <c r="B5" s="6" t="s">
        <v>1</v>
      </c>
      <c r="C5" s="80">
        <v>1053188</v>
      </c>
      <c r="D5" s="80">
        <v>1287050</v>
      </c>
    </row>
    <row r="6" spans="2:4" ht="13.5" customHeight="1">
      <c r="B6" s="4" t="s">
        <v>2</v>
      </c>
      <c r="C6" s="81">
        <v>16885</v>
      </c>
      <c r="D6" s="81">
        <v>895</v>
      </c>
    </row>
    <row r="7" spans="2:4" ht="12.75">
      <c r="B7" s="4" t="s">
        <v>3</v>
      </c>
      <c r="C7" s="81">
        <v>15346</v>
      </c>
      <c r="D7" s="81">
        <v>14398</v>
      </c>
    </row>
    <row r="8" spans="2:4" ht="12.75">
      <c r="B8" s="4" t="s">
        <v>4</v>
      </c>
      <c r="C8" s="82"/>
      <c r="D8" s="82"/>
    </row>
    <row r="9" spans="2:4" ht="11.25" customHeight="1">
      <c r="B9" s="5" t="s">
        <v>5</v>
      </c>
      <c r="C9" s="83">
        <v>-643282</v>
      </c>
      <c r="D9" s="83">
        <v>-909869</v>
      </c>
    </row>
    <row r="10" spans="2:4" ht="12.75">
      <c r="B10" s="4" t="s">
        <v>6</v>
      </c>
      <c r="C10" s="81">
        <v>-171049</v>
      </c>
      <c r="D10" s="81">
        <v>-177415</v>
      </c>
    </row>
    <row r="11" spans="2:4" ht="12.75">
      <c r="B11" s="4" t="s">
        <v>7</v>
      </c>
      <c r="C11" s="81">
        <v>-92121.95766</v>
      </c>
      <c r="D11" s="81">
        <v>-87310</v>
      </c>
    </row>
    <row r="12" spans="2:4" ht="12.75">
      <c r="B12" s="4" t="s">
        <v>8</v>
      </c>
      <c r="C12" s="81">
        <v>-67446</v>
      </c>
      <c r="D12" s="81">
        <v>-55326</v>
      </c>
    </row>
    <row r="13" spans="2:4" ht="12.75">
      <c r="B13" s="4" t="s">
        <v>9</v>
      </c>
      <c r="C13" s="81">
        <v>-9111</v>
      </c>
      <c r="D13" s="81">
        <v>-7782</v>
      </c>
    </row>
    <row r="14" spans="2:4" ht="12.75">
      <c r="B14" s="4" t="s">
        <v>10</v>
      </c>
      <c r="C14" s="81">
        <v>15241</v>
      </c>
      <c r="D14" s="81">
        <v>46647</v>
      </c>
    </row>
    <row r="15" spans="2:4" ht="12.75">
      <c r="B15" s="4"/>
      <c r="C15" s="83"/>
      <c r="D15" s="83"/>
    </row>
    <row r="16" spans="2:4" ht="12.75">
      <c r="B16" s="49" t="s">
        <v>11</v>
      </c>
      <c r="C16" s="84">
        <f>SUM(C5:C14)</f>
        <v>117650.04233999999</v>
      </c>
      <c r="D16" s="84">
        <f>SUM(D5:D14)</f>
        <v>111288</v>
      </c>
    </row>
    <row r="17" spans="2:4" ht="12.75">
      <c r="B17" s="4"/>
      <c r="C17" s="82"/>
      <c r="D17" s="82"/>
    </row>
    <row r="18" spans="2:4" ht="12.75">
      <c r="B18" s="4" t="s">
        <v>12</v>
      </c>
      <c r="C18" s="85">
        <v>4336</v>
      </c>
      <c r="D18" s="85">
        <v>2136</v>
      </c>
    </row>
    <row r="19" spans="2:4" ht="12.75">
      <c r="B19" s="4" t="s">
        <v>13</v>
      </c>
      <c r="C19" s="85">
        <v>6695</v>
      </c>
      <c r="D19" s="85">
        <v>4013</v>
      </c>
    </row>
    <row r="20" spans="2:4" ht="12.75">
      <c r="B20" s="4" t="s">
        <v>14</v>
      </c>
      <c r="C20" s="85">
        <v>-37072</v>
      </c>
      <c r="D20" s="85">
        <v>-30984</v>
      </c>
    </row>
    <row r="21" spans="2:4" ht="12.75">
      <c r="B21" s="124" t="s">
        <v>101</v>
      </c>
      <c r="C21" s="82"/>
      <c r="D21" s="123">
        <v>-2089</v>
      </c>
    </row>
    <row r="22" spans="2:4" ht="12.75">
      <c r="B22" s="49" t="s">
        <v>95</v>
      </c>
      <c r="C22" s="84">
        <f>SUM(C18:C20)</f>
        <v>-26041</v>
      </c>
      <c r="D22" s="84">
        <f>SUM(D18:D20)</f>
        <v>-24835</v>
      </c>
    </row>
    <row r="23" spans="2:4" ht="12.75">
      <c r="B23" s="4"/>
      <c r="C23" s="82"/>
      <c r="D23" s="82"/>
    </row>
    <row r="24" spans="2:4" ht="12.75">
      <c r="B24" s="4" t="s">
        <v>64</v>
      </c>
      <c r="C24" s="85">
        <v>0</v>
      </c>
      <c r="D24" s="85">
        <v>-2729</v>
      </c>
    </row>
    <row r="25" spans="2:4" ht="12.75">
      <c r="B25" s="4"/>
      <c r="C25" s="82"/>
      <c r="D25" s="82"/>
    </row>
    <row r="26" spans="2:4" ht="12.75">
      <c r="B26" s="49" t="s">
        <v>15</v>
      </c>
      <c r="C26" s="84">
        <f>C16+C22+C24</f>
        <v>91609.04233999999</v>
      </c>
      <c r="D26" s="84">
        <f>D16+D22+D24</f>
        <v>83724</v>
      </c>
    </row>
    <row r="27" spans="2:4" ht="12.75">
      <c r="B27" s="6"/>
      <c r="C27" s="80"/>
      <c r="D27" s="80"/>
    </row>
    <row r="28" spans="2:4" ht="12.75">
      <c r="B28" s="4" t="s">
        <v>65</v>
      </c>
      <c r="C28" s="85">
        <v>-39025</v>
      </c>
      <c r="D28" s="85">
        <v>-34933</v>
      </c>
    </row>
    <row r="29" spans="3:4" ht="12.75">
      <c r="C29" s="82"/>
      <c r="D29" s="82"/>
    </row>
    <row r="30" spans="2:4" ht="12.75">
      <c r="B30" s="49" t="s">
        <v>66</v>
      </c>
      <c r="C30" s="84">
        <f>C26+C28</f>
        <v>52584.042339999985</v>
      </c>
      <c r="D30" s="84">
        <f>D26+D28</f>
        <v>48791</v>
      </c>
    </row>
    <row r="31" spans="2:4" ht="7.5" customHeight="1">
      <c r="B31" s="119"/>
      <c r="C31" s="80"/>
      <c r="D31" s="80"/>
    </row>
    <row r="32" spans="2:3" ht="12.75">
      <c r="B32" s="118" t="s">
        <v>96</v>
      </c>
      <c r="C32" s="86"/>
    </row>
    <row r="33" spans="2:4" ht="12.75">
      <c r="B33" s="4" t="s">
        <v>97</v>
      </c>
      <c r="C33" s="81">
        <v>47686</v>
      </c>
      <c r="D33" s="81">
        <v>45058</v>
      </c>
    </row>
    <row r="34" spans="2:4" ht="12.75">
      <c r="B34" s="4" t="s">
        <v>98</v>
      </c>
      <c r="C34" s="81">
        <v>4898</v>
      </c>
      <c r="D34" s="81">
        <v>3733</v>
      </c>
    </row>
  </sheetData>
  <printOptions/>
  <pageMargins left="0.75" right="0.75" top="1" bottom="1" header="0.5" footer="0.5"/>
  <pageSetup horizontalDpi="600" verticalDpi="600" orientation="portrait" paperSize="9" r:id="rId2"/>
  <ignoredErrors>
    <ignoredError sqref="C16:D29" formulaRange="1" unlockedFormula="1"/>
    <ignoredError sqref="C30:D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0"/>
  <sheetViews>
    <sheetView workbookViewId="0" topLeftCell="A1">
      <selection activeCell="B1" sqref="B1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  <col min="3" max="4" width="15.421875" style="0" customWidth="1"/>
  </cols>
  <sheetData>
    <row r="5" spans="1:4" ht="14.25" customHeight="1">
      <c r="A5" s="78"/>
      <c r="B5" s="50" t="s">
        <v>67</v>
      </c>
      <c r="C5" s="79">
        <v>40268</v>
      </c>
      <c r="D5" s="51">
        <v>40178</v>
      </c>
    </row>
    <row r="6" spans="1:4" ht="12.75">
      <c r="A6" t="s">
        <v>42</v>
      </c>
      <c r="B6" s="21" t="s">
        <v>43</v>
      </c>
      <c r="C6" s="24">
        <v>320.79256966</v>
      </c>
      <c r="D6" s="24">
        <v>350.3318</v>
      </c>
    </row>
    <row r="7" spans="2:4" ht="12.75">
      <c r="B7" s="8"/>
      <c r="C7" s="19"/>
      <c r="D7" s="19"/>
    </row>
    <row r="8" spans="1:4" s="20" customFormat="1" ht="12.75">
      <c r="A8" s="25" t="s">
        <v>50</v>
      </c>
      <c r="B8" s="23" t="s">
        <v>44</v>
      </c>
      <c r="C8" s="22">
        <v>26.76426846</v>
      </c>
      <c r="D8" s="22">
        <v>20.6577</v>
      </c>
    </row>
    <row r="9" spans="2:4" ht="12.75">
      <c r="B9" s="8"/>
      <c r="C9" s="19"/>
      <c r="D9" s="19"/>
    </row>
    <row r="10" spans="2:4" ht="12.75">
      <c r="B10" s="8" t="s">
        <v>45</v>
      </c>
      <c r="C10" s="41">
        <v>-30.6748246</v>
      </c>
      <c r="D10" s="41">
        <v>-22.5411</v>
      </c>
    </row>
    <row r="11" spans="2:4" ht="12.75">
      <c r="B11" s="8" t="s">
        <v>46</v>
      </c>
      <c r="C11" s="41">
        <v>-68.58773322</v>
      </c>
      <c r="D11" s="41">
        <v>-75.0538</v>
      </c>
    </row>
    <row r="12" spans="2:4" ht="12.75">
      <c r="B12" s="8" t="s">
        <v>47</v>
      </c>
      <c r="C12" s="41">
        <v>-14.37425441</v>
      </c>
      <c r="D12" s="41">
        <v>-14.311</v>
      </c>
    </row>
    <row r="13" spans="2:4" ht="12.75">
      <c r="B13" s="8" t="s">
        <v>48</v>
      </c>
      <c r="C13" s="41">
        <v>-6.74626725</v>
      </c>
      <c r="D13" s="41">
        <v>-7.1483</v>
      </c>
    </row>
    <row r="14" spans="1:4" ht="12.75">
      <c r="A14" t="s">
        <v>51</v>
      </c>
      <c r="B14" s="21" t="s">
        <v>49</v>
      </c>
      <c r="C14" s="42">
        <f>SUM(C10:C13)</f>
        <v>-120.38307948000002</v>
      </c>
      <c r="D14" s="42">
        <f>SUM(D10:D13)</f>
        <v>-119.05420000000001</v>
      </c>
    </row>
    <row r="15" spans="2:4" ht="12.75">
      <c r="B15" s="8"/>
      <c r="C15" s="41"/>
      <c r="D15" s="41"/>
    </row>
    <row r="16" spans="1:4" ht="12.75">
      <c r="A16" t="s">
        <v>52</v>
      </c>
      <c r="B16" s="21" t="s">
        <v>53</v>
      </c>
      <c r="C16" s="43">
        <f>+C14+C8+C6</f>
        <v>227.17375864000002</v>
      </c>
      <c r="D16" s="43">
        <f>+D14+D8+D6</f>
        <v>251.93529999999998</v>
      </c>
    </row>
    <row r="17" spans="2:4" ht="12.75">
      <c r="B17" s="7"/>
      <c r="C17" s="19"/>
      <c r="D17" s="19"/>
    </row>
    <row r="18" spans="1:4" ht="12.75">
      <c r="A18" t="s">
        <v>54</v>
      </c>
      <c r="B18" s="21" t="s">
        <v>55</v>
      </c>
      <c r="C18" s="22">
        <v>10.369613710000001</v>
      </c>
      <c r="D18" s="22">
        <v>10.11</v>
      </c>
    </row>
    <row r="19" spans="2:4" ht="12.75">
      <c r="B19" s="8"/>
      <c r="C19" s="19"/>
      <c r="D19" s="19"/>
    </row>
    <row r="20" spans="2:4" ht="12.75">
      <c r="B20" s="8" t="s">
        <v>57</v>
      </c>
      <c r="C20" s="40">
        <v>-385.71456057</v>
      </c>
      <c r="D20" s="40">
        <v>-394.0249</v>
      </c>
    </row>
    <row r="21" spans="2:4" ht="12.75">
      <c r="B21" s="8" t="s">
        <v>58</v>
      </c>
      <c r="C21" s="40">
        <v>-1643.40528674</v>
      </c>
      <c r="D21" s="40">
        <v>-1631.5236</v>
      </c>
    </row>
    <row r="22" spans="2:4" ht="12.75">
      <c r="B22" s="8" t="s">
        <v>59</v>
      </c>
      <c r="C22" s="40">
        <v>-119.95310103</v>
      </c>
      <c r="D22" s="40">
        <v>-118.8838</v>
      </c>
    </row>
    <row r="23" spans="2:4" ht="12.75">
      <c r="B23" s="26" t="s">
        <v>60</v>
      </c>
      <c r="C23" s="40">
        <v>-8.12997565</v>
      </c>
      <c r="D23" s="40">
        <v>-9.3787</v>
      </c>
    </row>
    <row r="24" spans="1:4" ht="12.75">
      <c r="A24" t="s">
        <v>56</v>
      </c>
      <c r="B24" s="21" t="s">
        <v>61</v>
      </c>
      <c r="C24" s="42">
        <f>SUM(C20:C23)</f>
        <v>-2157.20292399</v>
      </c>
      <c r="D24" s="42">
        <f>SUM(D20:D23)</f>
        <v>-2153.811</v>
      </c>
    </row>
    <row r="25" spans="2:4" ht="12.75">
      <c r="B25" s="26"/>
      <c r="C25" s="42"/>
      <c r="D25" s="42"/>
    </row>
    <row r="26" spans="1:4" ht="12.75">
      <c r="A26" t="s">
        <v>68</v>
      </c>
      <c r="B26" s="21" t="s">
        <v>62</v>
      </c>
      <c r="C26" s="42">
        <f>C18+C24</f>
        <v>-2146.8333102799998</v>
      </c>
      <c r="D26" s="42">
        <f>D18+D24</f>
        <v>-2143.701</v>
      </c>
    </row>
    <row r="27" spans="2:4" ht="12.75">
      <c r="B27" s="26"/>
      <c r="C27" s="42"/>
      <c r="D27" s="42"/>
    </row>
    <row r="28" spans="1:4" ht="12.75">
      <c r="A28" t="s">
        <v>69</v>
      </c>
      <c r="B28" s="21" t="s">
        <v>63</v>
      </c>
      <c r="C28" s="42">
        <f>C16+C26</f>
        <v>-1919.6595516399998</v>
      </c>
      <c r="D28" s="42">
        <f>D16+D26</f>
        <v>-1891.7657</v>
      </c>
    </row>
    <row r="29" spans="2:4" ht="12.75">
      <c r="B29" s="26"/>
      <c r="C29" s="27"/>
      <c r="D29" s="27"/>
    </row>
    <row r="30" spans="2:4" ht="12.75">
      <c r="B30" s="26"/>
      <c r="C30" s="27"/>
      <c r="D30" s="27"/>
    </row>
  </sheetData>
  <printOptions/>
  <pageMargins left="0.75" right="0.75" top="1" bottom="1" header="0.5" footer="0.5"/>
  <pageSetup horizontalDpi="600" verticalDpi="600" orientation="portrait" paperSize="9" r:id="rId2"/>
  <ignoredErrors>
    <ignoredError sqref="D20:D23 D24:D28 C17 C19 C24:C28 D14:D19 C14:C1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O39"/>
  <sheetViews>
    <sheetView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11.57421875" style="0" bestFit="1" customWidth="1"/>
    <col min="3" max="3" width="10.00390625" style="0" bestFit="1" customWidth="1"/>
    <col min="4" max="4" width="11.57421875" style="0" customWidth="1"/>
    <col min="5" max="5" width="10.00390625" style="0" customWidth="1"/>
    <col min="6" max="6" width="10.421875" style="0" bestFit="1" customWidth="1"/>
    <col min="7" max="7" width="12.140625" style="0" customWidth="1"/>
    <col min="12" max="12" width="9.28125" style="0" customWidth="1"/>
    <col min="15" max="15" width="4.140625" style="0" customWidth="1"/>
  </cols>
  <sheetData>
    <row r="2" spans="1:15" ht="12.75">
      <c r="A2" s="94" t="s">
        <v>84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</row>
    <row r="4" spans="1:7" ht="12.75">
      <c r="A4" s="66" t="s">
        <v>70</v>
      </c>
      <c r="B4" s="67">
        <v>39903</v>
      </c>
      <c r="C4" s="106" t="s">
        <v>21</v>
      </c>
      <c r="D4" s="67">
        <v>40268</v>
      </c>
      <c r="E4" s="110" t="s">
        <v>21</v>
      </c>
      <c r="F4" s="68" t="s">
        <v>18</v>
      </c>
      <c r="G4" s="69" t="s">
        <v>19</v>
      </c>
    </row>
    <row r="5" spans="1:7" ht="12.75">
      <c r="A5" s="35" t="s">
        <v>22</v>
      </c>
      <c r="B5" s="59">
        <v>579.6062478499999</v>
      </c>
      <c r="C5" s="107">
        <f>B5/$B$5</f>
        <v>1</v>
      </c>
      <c r="D5" s="59">
        <v>499.86098246999995</v>
      </c>
      <c r="E5" s="107">
        <f>D5/$D$5</f>
        <v>1</v>
      </c>
      <c r="F5" s="36">
        <f>D5-B5</f>
        <v>-79.74526537999998</v>
      </c>
      <c r="G5" s="37">
        <f>D5/B5-1</f>
        <v>-0.1375852411457058</v>
      </c>
    </row>
    <row r="6" spans="1:7" s="34" customFormat="1" ht="12.75">
      <c r="A6" s="13" t="s">
        <v>23</v>
      </c>
      <c r="B6" s="32">
        <v>-498.579837838808</v>
      </c>
      <c r="C6" s="76">
        <f>B6/$B$5</f>
        <v>-0.8602043882174277</v>
      </c>
      <c r="D6" s="32">
        <v>-403.3100898439472</v>
      </c>
      <c r="E6" s="76">
        <f>D6/$D$5</f>
        <v>-0.8068445107498514</v>
      </c>
      <c r="F6" s="105">
        <f>D6-B6</f>
        <v>95.26974799486078</v>
      </c>
      <c r="G6" s="47">
        <f>D6/B6-1</f>
        <v>-0.19108223149942483</v>
      </c>
    </row>
    <row r="7" spans="1:7" ht="12.75">
      <c r="A7" s="13" t="s">
        <v>7</v>
      </c>
      <c r="B7" s="32">
        <v>-18.19223311119201</v>
      </c>
      <c r="C7" s="76">
        <f>B7/$B$5</f>
        <v>-0.0313872274128765</v>
      </c>
      <c r="D7" s="32">
        <v>-18.306305116052844</v>
      </c>
      <c r="E7" s="76">
        <f>D7/$D$5</f>
        <v>-0.036622792652458186</v>
      </c>
      <c r="F7" s="105">
        <f>D7-B7</f>
        <v>-0.11407200486083369</v>
      </c>
      <c r="G7" s="47">
        <f>D7/B7-1</f>
        <v>0.00627036846788509</v>
      </c>
    </row>
    <row r="8" spans="1:7" ht="12.75">
      <c r="A8" s="13" t="s">
        <v>10</v>
      </c>
      <c r="B8" s="45">
        <v>14.5075783</v>
      </c>
      <c r="C8" s="108">
        <f>B8/$B$5</f>
        <v>0.02503005851612992</v>
      </c>
      <c r="D8" s="45">
        <v>3.68475134</v>
      </c>
      <c r="E8" s="108">
        <f>D8/$D$5</f>
        <v>0.007371552229966553</v>
      </c>
      <c r="F8" s="44">
        <f>D8-B8</f>
        <v>-10.82282696</v>
      </c>
      <c r="G8" s="47">
        <f>D8/B8-1</f>
        <v>-0.7460119625892352</v>
      </c>
    </row>
    <row r="9" spans="1:7" ht="12.75">
      <c r="A9" s="52" t="s">
        <v>24</v>
      </c>
      <c r="B9" s="53">
        <f>SUM(B5:B8)</f>
        <v>77.34175519999995</v>
      </c>
      <c r="C9" s="109">
        <f>B9/$B$5</f>
        <v>0.1334384428858257</v>
      </c>
      <c r="D9" s="60">
        <f>SUM(D5:D8)</f>
        <v>81.92933884999992</v>
      </c>
      <c r="E9" s="109">
        <f>D9/$D$5</f>
        <v>0.16390424882765692</v>
      </c>
      <c r="F9" s="55">
        <f>D9-B9</f>
        <v>4.587583649999971</v>
      </c>
      <c r="G9" s="56">
        <f>D9/B9-1</f>
        <v>0.05931574268177431</v>
      </c>
    </row>
    <row r="10" spans="1:7" s="34" customFormat="1" ht="12.75">
      <c r="A10"/>
      <c r="B10"/>
      <c r="C10"/>
      <c r="D10"/>
      <c r="E10"/>
      <c r="F10"/>
      <c r="G10"/>
    </row>
    <row r="11" spans="1:5" ht="12.75">
      <c r="A11" s="66" t="s">
        <v>17</v>
      </c>
      <c r="B11" s="67">
        <f>B4</f>
        <v>39903</v>
      </c>
      <c r="C11" s="67">
        <f>D4</f>
        <v>40268</v>
      </c>
      <c r="D11" s="68" t="s">
        <v>18</v>
      </c>
      <c r="E11" s="70" t="s">
        <v>19</v>
      </c>
    </row>
    <row r="12" spans="1:5" ht="12.75">
      <c r="A12" s="13" t="s">
        <v>72</v>
      </c>
      <c r="B12" s="38">
        <v>1093.1284</v>
      </c>
      <c r="C12" s="38">
        <v>1186.4</v>
      </c>
      <c r="D12" s="32">
        <f>C12-B12</f>
        <v>93.27160000000003</v>
      </c>
      <c r="E12" s="30">
        <f>C12/B12-1</f>
        <v>0.08532538355055097</v>
      </c>
    </row>
    <row r="13" spans="1:5" ht="12.75">
      <c r="A13" s="13" t="s">
        <v>73</v>
      </c>
      <c r="B13" s="38">
        <v>1080.609666</v>
      </c>
      <c r="C13" s="38">
        <v>1293.046378</v>
      </c>
      <c r="D13" s="32">
        <f>C13-B13</f>
        <v>212.43671199999994</v>
      </c>
      <c r="E13" s="30">
        <f>C13/B13-1</f>
        <v>0.19658968329087667</v>
      </c>
    </row>
    <row r="14" spans="1:5" ht="12.75">
      <c r="A14" s="114" t="s">
        <v>20</v>
      </c>
      <c r="B14" s="74">
        <v>72.845092</v>
      </c>
      <c r="C14" s="74">
        <v>218.536</v>
      </c>
      <c r="D14" s="75">
        <f>C14-B14</f>
        <v>145.690908</v>
      </c>
      <c r="E14" s="77">
        <f>C14/B14-1</f>
        <v>2.000009938898835</v>
      </c>
    </row>
    <row r="15" spans="1:5" ht="12.75">
      <c r="A15" s="16" t="s">
        <v>79</v>
      </c>
      <c r="B15" s="64">
        <v>222.4064</v>
      </c>
      <c r="C15" s="64">
        <v>260.66767309743926</v>
      </c>
      <c r="D15" s="33">
        <f>C15-B15</f>
        <v>38.26127309743927</v>
      </c>
      <c r="E15" s="31">
        <f>C15/B15-1</f>
        <v>0.1720331478655257</v>
      </c>
    </row>
    <row r="16" spans="1:5" ht="12.75">
      <c r="A16" s="73"/>
      <c r="B16" s="74"/>
      <c r="C16" s="74"/>
      <c r="D16" s="75"/>
      <c r="E16" s="76"/>
    </row>
    <row r="17" spans="1:5" ht="12.75">
      <c r="A17" s="71" t="s">
        <v>71</v>
      </c>
      <c r="B17" s="67">
        <f>B11</f>
        <v>39903</v>
      </c>
      <c r="C17" s="67">
        <f>C11</f>
        <v>40268</v>
      </c>
      <c r="D17" s="68" t="s">
        <v>18</v>
      </c>
      <c r="E17" s="70" t="s">
        <v>19</v>
      </c>
    </row>
    <row r="18" spans="1:5" ht="12.75">
      <c r="A18" s="13" t="s">
        <v>25</v>
      </c>
      <c r="B18" s="58">
        <f>B9</f>
        <v>77.34175519999995</v>
      </c>
      <c r="C18" s="58">
        <f>D9</f>
        <v>81.92933884999992</v>
      </c>
      <c r="D18" s="32">
        <f>C18-B18</f>
        <v>4.587583649999971</v>
      </c>
      <c r="E18" s="30">
        <f>C18/B18-1</f>
        <v>0.05931574268177431</v>
      </c>
    </row>
    <row r="19" spans="1:5" ht="12.75">
      <c r="A19" s="13" t="s">
        <v>26</v>
      </c>
      <c r="B19" s="58">
        <v>166.614</v>
      </c>
      <c r="C19" s="58">
        <v>185.0957135899999</v>
      </c>
      <c r="D19" s="32">
        <f>C19-B19</f>
        <v>18.481713589999885</v>
      </c>
      <c r="E19" s="30">
        <f>C19/B19-1</f>
        <v>0.11092533394552606</v>
      </c>
    </row>
    <row r="20" spans="1:5" ht="12.75">
      <c r="A20" s="16" t="s">
        <v>27</v>
      </c>
      <c r="B20" s="29">
        <f>+B18/B19</f>
        <v>0.4641972175207362</v>
      </c>
      <c r="C20" s="29">
        <f>+C18/C19</f>
        <v>0.4426322860802666</v>
      </c>
      <c r="D20" s="89" t="s">
        <v>81</v>
      </c>
      <c r="E20" s="18"/>
    </row>
    <row r="22" spans="1:10" ht="12.75">
      <c r="A22" s="94" t="s">
        <v>93</v>
      </c>
      <c r="B22" s="95"/>
      <c r="C22" s="95"/>
      <c r="D22" s="95"/>
      <c r="E22" s="95"/>
      <c r="F22" s="95"/>
      <c r="G22" s="95"/>
      <c r="H22" s="95"/>
      <c r="I22" s="95"/>
      <c r="J22" s="95"/>
    </row>
    <row r="24" spans="1:8" ht="12.75">
      <c r="A24" s="66" t="s">
        <v>70</v>
      </c>
      <c r="B24" s="67">
        <v>39903</v>
      </c>
      <c r="C24" s="106" t="s">
        <v>21</v>
      </c>
      <c r="D24" s="67">
        <v>40268</v>
      </c>
      <c r="E24" s="110" t="s">
        <v>21</v>
      </c>
      <c r="F24" s="68" t="s">
        <v>18</v>
      </c>
      <c r="G24" s="69" t="s">
        <v>19</v>
      </c>
      <c r="H24" s="72"/>
    </row>
    <row r="25" spans="1:7" ht="12.75">
      <c r="A25" s="35" t="s">
        <v>22</v>
      </c>
      <c r="B25" s="59">
        <v>540.4428</v>
      </c>
      <c r="C25" s="107">
        <f>B25/$B$25</f>
        <v>1</v>
      </c>
      <c r="D25" s="59">
        <v>458.9271541</v>
      </c>
      <c r="E25" s="107">
        <f>D25/$D$25</f>
        <v>1</v>
      </c>
      <c r="F25" s="36">
        <f>D25-B25</f>
        <v>-81.51564590000004</v>
      </c>
      <c r="G25" s="37">
        <f>D25/B25-1</f>
        <v>-0.15083121821587786</v>
      </c>
    </row>
    <row r="26" spans="1:7" ht="12.75">
      <c r="A26" s="13" t="s">
        <v>23</v>
      </c>
      <c r="B26" s="32">
        <v>-464.6643</v>
      </c>
      <c r="C26" s="76">
        <f>B26/$B$25</f>
        <v>-0.8597844212190449</v>
      </c>
      <c r="D26" s="32">
        <v>-375.7710953339472</v>
      </c>
      <c r="E26" s="76">
        <f>D26/$D$25</f>
        <v>-0.8188033590447926</v>
      </c>
      <c r="F26" s="105">
        <f>D26-B26</f>
        <v>88.89320466605284</v>
      </c>
      <c r="G26" s="47">
        <f>D26/B26-1</f>
        <v>-0.19130629287864986</v>
      </c>
    </row>
    <row r="27" spans="1:7" ht="12.75">
      <c r="A27" s="13" t="s">
        <v>7</v>
      </c>
      <c r="B27" s="32">
        <v>-15.2615</v>
      </c>
      <c r="C27" s="76">
        <f>B27/$B$25</f>
        <v>-0.02823888115449035</v>
      </c>
      <c r="D27" s="32">
        <v>-15.403469896052847</v>
      </c>
      <c r="E27" s="76">
        <f>D27/$D$25</f>
        <v>-0.033564084753844044</v>
      </c>
      <c r="F27" s="105">
        <f>D27-B27</f>
        <v>-0.1419698960528475</v>
      </c>
      <c r="G27" s="47">
        <f>D27/B27-1</f>
        <v>0.009302486390777354</v>
      </c>
    </row>
    <row r="28" spans="1:7" ht="12.75">
      <c r="A28" s="13" t="s">
        <v>10</v>
      </c>
      <c r="B28" s="45">
        <v>8.949</v>
      </c>
      <c r="C28" s="108">
        <f>B28/$B$25</f>
        <v>0.016558644134032314</v>
      </c>
      <c r="D28" s="45">
        <v>2.6729602999999997</v>
      </c>
      <c r="E28" s="108">
        <f>D28/$D$25</f>
        <v>0.005824367279469288</v>
      </c>
      <c r="F28" s="44">
        <f>D28-B28</f>
        <v>-6.2760397</v>
      </c>
      <c r="G28" s="47">
        <f>D28/B28-1</f>
        <v>-0.7013118448988713</v>
      </c>
    </row>
    <row r="29" spans="1:7" ht="12.75">
      <c r="A29" s="52" t="s">
        <v>24</v>
      </c>
      <c r="B29" s="53">
        <f>SUM(B25:B28)</f>
        <v>69.46600000000001</v>
      </c>
      <c r="C29" s="109">
        <f>B29/$B$25</f>
        <v>0.12853534176049713</v>
      </c>
      <c r="D29" s="60">
        <f>SUM(D25:D28)</f>
        <v>70.42554916999995</v>
      </c>
      <c r="E29" s="109">
        <f>D29/$D$25</f>
        <v>0.15345692348083256</v>
      </c>
      <c r="F29" s="55">
        <f>D29-B29</f>
        <v>0.9595491699999457</v>
      </c>
      <c r="G29" s="56">
        <f>D29/B29-1</f>
        <v>0.013813220424379491</v>
      </c>
    </row>
    <row r="31" spans="1:5" ht="12.75">
      <c r="A31" s="66" t="s">
        <v>17</v>
      </c>
      <c r="B31" s="67">
        <f>B24</f>
        <v>39903</v>
      </c>
      <c r="C31" s="67">
        <f>D24</f>
        <v>40268</v>
      </c>
      <c r="D31" s="68" t="s">
        <v>18</v>
      </c>
      <c r="E31" s="70" t="s">
        <v>19</v>
      </c>
    </row>
    <row r="32" spans="1:5" ht="12.75">
      <c r="A32" s="13" t="s">
        <v>72</v>
      </c>
      <c r="B32" s="38">
        <v>1093.1284</v>
      </c>
      <c r="C32" s="38">
        <v>1121.4167887649999</v>
      </c>
      <c r="D32" s="32">
        <f>C32-B32</f>
        <v>28.28838876499981</v>
      </c>
      <c r="E32" s="30">
        <f>C32/B32-1</f>
        <v>0.025878376927175095</v>
      </c>
    </row>
    <row r="33" spans="1:5" ht="12.75">
      <c r="A33" s="13" t="s">
        <v>73</v>
      </c>
      <c r="B33" s="38">
        <v>1080.609666</v>
      </c>
      <c r="C33" s="38">
        <v>1293.046378</v>
      </c>
      <c r="D33" s="32">
        <f>C33-B33</f>
        <v>212.43671199999994</v>
      </c>
      <c r="E33" s="30">
        <f>C33/B33-1</f>
        <v>0.19658968329087667</v>
      </c>
    </row>
    <row r="34" spans="1:5" ht="12.75">
      <c r="A34" s="113" t="s">
        <v>20</v>
      </c>
      <c r="B34" s="90">
        <v>72.845092</v>
      </c>
      <c r="C34" s="90">
        <v>218.536</v>
      </c>
      <c r="D34" s="91">
        <f>C34-B34</f>
        <v>145.690908</v>
      </c>
      <c r="E34" s="92">
        <f>C34/B34-1</f>
        <v>2.000009938898835</v>
      </c>
    </row>
    <row r="35" spans="1:5" ht="12.75">
      <c r="A35" s="73"/>
      <c r="B35" s="74"/>
      <c r="C35" s="74"/>
      <c r="D35" s="75"/>
      <c r="E35" s="76"/>
    </row>
    <row r="36" spans="1:5" ht="12.75">
      <c r="A36" s="71" t="s">
        <v>71</v>
      </c>
      <c r="B36" s="67">
        <f>B31</f>
        <v>39903</v>
      </c>
      <c r="C36" s="67">
        <f>C31</f>
        <v>40268</v>
      </c>
      <c r="D36" s="68" t="s">
        <v>18</v>
      </c>
      <c r="E36" s="70" t="s">
        <v>19</v>
      </c>
    </row>
    <row r="37" spans="1:5" s="25" customFormat="1" ht="12.75">
      <c r="A37" s="115" t="s">
        <v>25</v>
      </c>
      <c r="B37" s="116">
        <f>B29</f>
        <v>69.46600000000001</v>
      </c>
      <c r="C37" s="116">
        <f>D29</f>
        <v>70.42554916999995</v>
      </c>
      <c r="D37" s="117">
        <f>C37-B37</f>
        <v>0.9595491699999457</v>
      </c>
      <c r="E37" s="47">
        <f>C37/B37-1</f>
        <v>0.013813220424379491</v>
      </c>
    </row>
    <row r="38" spans="1:5" ht="12.75">
      <c r="A38" s="13" t="s">
        <v>26</v>
      </c>
      <c r="B38" s="58">
        <v>166.614</v>
      </c>
      <c r="C38" s="58">
        <f>C19</f>
        <v>185.0957135899999</v>
      </c>
      <c r="D38" s="32">
        <f>C38-B38</f>
        <v>18.481713589999885</v>
      </c>
      <c r="E38" s="30">
        <f>C38/B38-1</f>
        <v>0.11092533394552606</v>
      </c>
    </row>
    <row r="39" spans="1:5" ht="12.75">
      <c r="A39" s="16" t="s">
        <v>27</v>
      </c>
      <c r="B39" s="29">
        <f>+B37/B38</f>
        <v>0.41692774916873737</v>
      </c>
      <c r="C39" s="29">
        <f>+C37/C38</f>
        <v>0.3804817940084638</v>
      </c>
      <c r="D39" s="89" t="s">
        <v>82</v>
      </c>
      <c r="E39" s="18"/>
    </row>
  </sheetData>
  <printOptions/>
  <pageMargins left="0.17" right="0.16" top="0.81" bottom="1" header="0.39" footer="0.5"/>
  <pageSetup fitToHeight="1" fitToWidth="1" horizontalDpi="600" verticalDpi="600" orientation="portrait" paperSize="9" scale="60" r:id="rId1"/>
  <ignoredErrors>
    <ignoredError sqref="B29 D29 B9 D9" formulaRange="1"/>
    <ignoredError sqref="C29" formula="1"/>
    <ignoredError sqref="C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6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11.28125" style="0" customWidth="1"/>
    <col min="3" max="3" width="9.57421875" style="0" bestFit="1" customWidth="1"/>
    <col min="4" max="4" width="9.7109375" style="0" bestFit="1" customWidth="1"/>
    <col min="5" max="5" width="11.57421875" style="0" bestFit="1" customWidth="1"/>
    <col min="6" max="6" width="8.8515625" style="0" bestFit="1" customWidth="1"/>
    <col min="7" max="7" width="8.421875" style="0" bestFit="1" customWidth="1"/>
  </cols>
  <sheetData>
    <row r="1" ht="12.75">
      <c r="A1" s="93"/>
    </row>
    <row r="2" spans="1:14" ht="12.75">
      <c r="A2" s="87" t="s">
        <v>83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ht="12.75">
      <c r="A3" s="93"/>
    </row>
    <row r="4" spans="1:7" ht="12.75">
      <c r="A4" s="66" t="s">
        <v>70</v>
      </c>
      <c r="B4" s="67">
        <v>39903</v>
      </c>
      <c r="C4" s="106" t="s">
        <v>21</v>
      </c>
      <c r="D4" s="67">
        <v>40268</v>
      </c>
      <c r="E4" s="110" t="s">
        <v>21</v>
      </c>
      <c r="F4" s="68" t="s">
        <v>18</v>
      </c>
      <c r="G4" s="69" t="s">
        <v>19</v>
      </c>
    </row>
    <row r="5" spans="1:7" ht="12.75">
      <c r="A5" s="35" t="s">
        <v>22</v>
      </c>
      <c r="B5" s="61">
        <v>493.72914426</v>
      </c>
      <c r="C5" s="107">
        <f>B5/$B$5</f>
        <v>1</v>
      </c>
      <c r="D5" s="61">
        <v>335.64372479</v>
      </c>
      <c r="E5" s="107">
        <f>+D5/D$5</f>
        <v>1</v>
      </c>
      <c r="F5" s="36">
        <f>D5-B5</f>
        <v>-158.08541946999998</v>
      </c>
      <c r="G5" s="37">
        <f>D5/B5-1</f>
        <v>-0.3201865259684802</v>
      </c>
    </row>
    <row r="6" spans="1:7" ht="12.75">
      <c r="A6" s="13" t="s">
        <v>23</v>
      </c>
      <c r="B6" s="32">
        <v>-479.9211896</v>
      </c>
      <c r="C6" s="76">
        <f>B6/$B$5</f>
        <v>-0.9720333409106418</v>
      </c>
      <c r="D6" s="32">
        <v>-318.34228225000004</v>
      </c>
      <c r="E6" s="76">
        <f>+D6/D$5</f>
        <v>-0.9484529539444694</v>
      </c>
      <c r="F6" s="105">
        <f>D6-B6</f>
        <v>161.57890734999995</v>
      </c>
      <c r="G6" s="47">
        <f>D6/B6-1</f>
        <v>-0.33667800224589195</v>
      </c>
    </row>
    <row r="7" spans="1:7" ht="12.75">
      <c r="A7" s="13" t="s">
        <v>7</v>
      </c>
      <c r="B7" s="32">
        <v>-5.643795310000001</v>
      </c>
      <c r="C7" s="76">
        <f>B7/$B$5</f>
        <v>-0.011430954351416518</v>
      </c>
      <c r="D7" s="32">
        <v>-5.90041697</v>
      </c>
      <c r="E7" s="76">
        <f>+D7/D$5</f>
        <v>-0.017579404988702457</v>
      </c>
      <c r="F7" s="105">
        <f>D7-B7</f>
        <v>-0.25662165999999953</v>
      </c>
      <c r="G7" s="47">
        <f>D7/B7-1</f>
        <v>0.04546969652590027</v>
      </c>
    </row>
    <row r="8" spans="1:7" ht="12.75">
      <c r="A8" s="13" t="s">
        <v>10</v>
      </c>
      <c r="B8" s="38">
        <v>5.69478748</v>
      </c>
      <c r="C8" s="108">
        <f>B8/$B$5</f>
        <v>0.011534233994906929</v>
      </c>
      <c r="D8" s="38">
        <v>2.9076178099999996</v>
      </c>
      <c r="E8" s="108">
        <f>+D8/D$5</f>
        <v>0.008662809983470389</v>
      </c>
      <c r="F8" s="44">
        <f>D8-B8</f>
        <v>-2.78716967</v>
      </c>
      <c r="G8" s="47">
        <f>D8/B8-1</f>
        <v>-0.48942470281612693</v>
      </c>
    </row>
    <row r="9" spans="1:7" ht="12.75">
      <c r="A9" s="52" t="s">
        <v>24</v>
      </c>
      <c r="B9" s="53">
        <f>SUM(B5:B8)</f>
        <v>13.858946830000004</v>
      </c>
      <c r="C9" s="109">
        <f>B9/$B$5</f>
        <v>0.028069938732848673</v>
      </c>
      <c r="D9" s="53">
        <f>SUM(D5:D8)</f>
        <v>14.308643379999982</v>
      </c>
      <c r="E9" s="109">
        <f>+D9/D$5</f>
        <v>0.04263045105029857</v>
      </c>
      <c r="F9" s="55">
        <f>D9-B9</f>
        <v>0.44969654999997744</v>
      </c>
      <c r="G9" s="56">
        <f>D9/B9-1</f>
        <v>0.032448104139236156</v>
      </c>
    </row>
    <row r="11" spans="1:5" ht="12.75">
      <c r="A11" s="66" t="s">
        <v>17</v>
      </c>
      <c r="B11" s="67">
        <f>+B4</f>
        <v>39903</v>
      </c>
      <c r="C11" s="67">
        <f>+D4</f>
        <v>40268</v>
      </c>
      <c r="D11" s="68" t="s">
        <v>18</v>
      </c>
      <c r="E11" s="70" t="s">
        <v>19</v>
      </c>
    </row>
    <row r="12" spans="1:5" ht="12.75">
      <c r="A12" s="13" t="s">
        <v>74</v>
      </c>
      <c r="B12" s="45">
        <v>1647.0241244666663</v>
      </c>
      <c r="C12" s="45">
        <v>1863.47072</v>
      </c>
      <c r="D12" s="44">
        <f>C12-B12</f>
        <v>216.44659553333372</v>
      </c>
      <c r="E12" s="30">
        <f>C12/B12-1</f>
        <v>0.13141677302597055</v>
      </c>
    </row>
    <row r="13" spans="1:5" ht="12.75">
      <c r="A13" s="16" t="s">
        <v>75</v>
      </c>
      <c r="B13" s="39">
        <v>549.1957581816923</v>
      </c>
      <c r="C13" s="39">
        <v>550.5211249473789</v>
      </c>
      <c r="D13" s="33">
        <f>C13-B13</f>
        <v>1.3253667656865673</v>
      </c>
      <c r="E13" s="31">
        <f>C13/B13-1</f>
        <v>0.0024132866030770472</v>
      </c>
    </row>
    <row r="15" spans="1:5" ht="12.75">
      <c r="A15" s="71" t="s">
        <v>71</v>
      </c>
      <c r="B15" s="67">
        <f>+B11</f>
        <v>39903</v>
      </c>
      <c r="C15" s="67">
        <f>+D4</f>
        <v>40268</v>
      </c>
      <c r="D15" s="68" t="s">
        <v>18</v>
      </c>
      <c r="E15" s="70" t="s">
        <v>19</v>
      </c>
    </row>
    <row r="16" spans="1:5" ht="12.75">
      <c r="A16" s="13" t="s">
        <v>25</v>
      </c>
      <c r="B16" s="57">
        <f>B9</f>
        <v>13.858946830000004</v>
      </c>
      <c r="C16" s="57">
        <f>D9</f>
        <v>14.308643379999982</v>
      </c>
      <c r="D16" s="32">
        <f>C16-B16</f>
        <v>0.44969654999997744</v>
      </c>
      <c r="E16" s="30">
        <f>C16/B16-1</f>
        <v>0.032448104139236156</v>
      </c>
    </row>
    <row r="17" spans="1:5" ht="12.75">
      <c r="A17" s="13" t="s">
        <v>26</v>
      </c>
      <c r="B17" s="57">
        <v>166.614</v>
      </c>
      <c r="C17" s="57">
        <f>GAS!C19</f>
        <v>185.0957135899999</v>
      </c>
      <c r="D17" s="32">
        <f>C17-B17</f>
        <v>18.481713589999885</v>
      </c>
      <c r="E17" s="30">
        <f>C17/B17-1</f>
        <v>0.11092533394552606</v>
      </c>
    </row>
    <row r="18" spans="1:5" ht="12.75">
      <c r="A18" s="16" t="s">
        <v>27</v>
      </c>
      <c r="B18" s="29">
        <f>+B16/B17</f>
        <v>0.08317996584920838</v>
      </c>
      <c r="C18" s="29">
        <f>+C16/C17</f>
        <v>0.07730402342916833</v>
      </c>
      <c r="D18" s="89" t="s">
        <v>85</v>
      </c>
      <c r="E18" s="18"/>
    </row>
    <row r="20" spans="1:10" ht="12.75">
      <c r="A20" s="87" t="s">
        <v>93</v>
      </c>
      <c r="B20" s="88"/>
      <c r="C20" s="88"/>
      <c r="D20" s="88"/>
      <c r="E20" s="88"/>
      <c r="F20" s="88"/>
      <c r="G20" s="88"/>
      <c r="H20" s="88"/>
      <c r="I20" s="88"/>
      <c r="J20" s="88"/>
    </row>
    <row r="22" spans="1:7" ht="12.75">
      <c r="A22" s="66" t="s">
        <v>70</v>
      </c>
      <c r="B22" s="67">
        <v>39903</v>
      </c>
      <c r="C22" s="106" t="s">
        <v>21</v>
      </c>
      <c r="D22" s="67">
        <v>40268</v>
      </c>
      <c r="E22" s="110" t="s">
        <v>21</v>
      </c>
      <c r="F22" s="68" t="s">
        <v>18</v>
      </c>
      <c r="G22" s="69" t="s">
        <v>19</v>
      </c>
    </row>
    <row r="23" spans="1:7" ht="12.75">
      <c r="A23" s="35" t="s">
        <v>22</v>
      </c>
      <c r="B23" s="61">
        <v>493.138</v>
      </c>
      <c r="C23" s="107">
        <f>B23/$B$23</f>
        <v>1</v>
      </c>
      <c r="D23" s="61">
        <v>334.72740404</v>
      </c>
      <c r="E23" s="107">
        <f>+D23/D$23</f>
        <v>1</v>
      </c>
      <c r="F23" s="36">
        <f>D23-B23</f>
        <v>-158.41059595999997</v>
      </c>
      <c r="G23" s="37">
        <f>D23/B23-1</f>
        <v>-0.3212297489952102</v>
      </c>
    </row>
    <row r="24" spans="1:7" ht="12.75">
      <c r="A24" s="13" t="s">
        <v>23</v>
      </c>
      <c r="B24" s="32">
        <v>-479.95</v>
      </c>
      <c r="C24" s="76">
        <f>B24/$B$23</f>
        <v>-0.9732569787767319</v>
      </c>
      <c r="D24" s="32">
        <v>-318.11956218</v>
      </c>
      <c r="E24" s="76">
        <f>+D24/D$23</f>
        <v>-0.950383979143771</v>
      </c>
      <c r="F24" s="105">
        <f>D24-B24</f>
        <v>161.83043782</v>
      </c>
      <c r="G24" s="47">
        <f>D24/B24-1</f>
        <v>-0.3371818685696426</v>
      </c>
    </row>
    <row r="25" spans="1:7" ht="12.75">
      <c r="A25" s="13" t="s">
        <v>7</v>
      </c>
      <c r="B25" s="32">
        <v>-5.614</v>
      </c>
      <c r="C25" s="76">
        <f>B25/$B$23</f>
        <v>-0.011384237272325393</v>
      </c>
      <c r="D25" s="32">
        <v>-5.86305317</v>
      </c>
      <c r="E25" s="76">
        <f>+D25/D$23</f>
        <v>-0.017515904282815648</v>
      </c>
      <c r="F25" s="105">
        <f>D25-B25</f>
        <v>-0.24905316999999982</v>
      </c>
      <c r="G25" s="47">
        <f>D25/B25-1</f>
        <v>0.044362873174207396</v>
      </c>
    </row>
    <row r="26" spans="1:7" ht="12.75">
      <c r="A26" s="13" t="s">
        <v>10</v>
      </c>
      <c r="B26" s="38">
        <v>5.683</v>
      </c>
      <c r="C26" s="108">
        <f>B26/$B$23</f>
        <v>0.01152415753805223</v>
      </c>
      <c r="D26" s="38">
        <v>2.9019136</v>
      </c>
      <c r="E26" s="108">
        <f>+D26/D$23</f>
        <v>0.008669483182360594</v>
      </c>
      <c r="F26" s="44">
        <f>D26-B26</f>
        <v>-2.7810864</v>
      </c>
      <c r="G26" s="47">
        <f>D26/B26-1</f>
        <v>-0.48936941756114727</v>
      </c>
    </row>
    <row r="27" spans="1:7" ht="12.75">
      <c r="A27" s="52" t="s">
        <v>24</v>
      </c>
      <c r="B27" s="53">
        <f>SUM(B23:B26)</f>
        <v>13.256999999999987</v>
      </c>
      <c r="C27" s="109">
        <f>B27/$B$23</f>
        <v>0.026882941488994942</v>
      </c>
      <c r="D27" s="53">
        <f>SUM(D23:D26)</f>
        <v>13.646702290000007</v>
      </c>
      <c r="E27" s="109">
        <f>+D27/D$23</f>
        <v>0.04076959975577388</v>
      </c>
      <c r="F27" s="55">
        <f>D27-B27</f>
        <v>0.3897022900000202</v>
      </c>
      <c r="G27" s="56">
        <f>D27/B27-1</f>
        <v>0.02939596364185104</v>
      </c>
    </row>
    <row r="29" spans="1:5" ht="12.75">
      <c r="A29" s="66" t="s">
        <v>17</v>
      </c>
      <c r="B29" s="67">
        <f>+B22</f>
        <v>39903</v>
      </c>
      <c r="C29" s="67">
        <f>+D22</f>
        <v>40268</v>
      </c>
      <c r="D29" s="68" t="s">
        <v>18</v>
      </c>
      <c r="E29" s="70" t="s">
        <v>19</v>
      </c>
    </row>
    <row r="30" spans="1:5" ht="12.75">
      <c r="A30" s="13" t="s">
        <v>74</v>
      </c>
      <c r="B30" s="45">
        <v>1647.0241244666663</v>
      </c>
      <c r="C30" s="45">
        <v>1863.47072</v>
      </c>
      <c r="D30" s="44">
        <f>C30-B30</f>
        <v>216.44659553333372</v>
      </c>
      <c r="E30" s="30">
        <f>C30/B30-1</f>
        <v>0.13141677302597055</v>
      </c>
    </row>
    <row r="31" spans="1:5" ht="12.75">
      <c r="A31" s="16" t="s">
        <v>75</v>
      </c>
      <c r="B31" s="39">
        <v>549.1957581816923</v>
      </c>
      <c r="C31" s="39">
        <v>550.5211249473789</v>
      </c>
      <c r="D31" s="33">
        <f>C31-B31</f>
        <v>1.3253667656865673</v>
      </c>
      <c r="E31" s="31">
        <f>C31/B31-1</f>
        <v>0.0024132866030770472</v>
      </c>
    </row>
    <row r="33" spans="1:5" ht="12.75">
      <c r="A33" s="71" t="s">
        <v>71</v>
      </c>
      <c r="B33" s="67">
        <f>+B29</f>
        <v>39903</v>
      </c>
      <c r="C33" s="67">
        <f>+D22</f>
        <v>40268</v>
      </c>
      <c r="D33" s="68" t="s">
        <v>18</v>
      </c>
      <c r="E33" s="70" t="s">
        <v>19</v>
      </c>
    </row>
    <row r="34" spans="1:5" ht="12.75">
      <c r="A34" s="13" t="s">
        <v>25</v>
      </c>
      <c r="B34" s="57">
        <f>B27</f>
        <v>13.256999999999987</v>
      </c>
      <c r="C34" s="57">
        <f>D27</f>
        <v>13.646702290000007</v>
      </c>
      <c r="D34" s="32">
        <f>C34-B34</f>
        <v>0.3897022900000202</v>
      </c>
      <c r="E34" s="30">
        <f>C34/B34-1</f>
        <v>0.02939596364185104</v>
      </c>
    </row>
    <row r="35" spans="1:5" ht="12.75">
      <c r="A35" s="13" t="s">
        <v>26</v>
      </c>
      <c r="B35" s="57">
        <v>166.614</v>
      </c>
      <c r="C35" s="57">
        <f>C17</f>
        <v>185.0957135899999</v>
      </c>
      <c r="D35" s="32">
        <f>C35-B35</f>
        <v>18.481713589999885</v>
      </c>
      <c r="E35" s="30">
        <f>C35/B35-1</f>
        <v>0.11092533394552606</v>
      </c>
    </row>
    <row r="36" spans="1:5" ht="12.75">
      <c r="A36" s="16" t="s">
        <v>27</v>
      </c>
      <c r="B36" s="29">
        <f>+B34/B35</f>
        <v>0.07956714321725658</v>
      </c>
      <c r="C36" s="29">
        <f>+C34/C35</f>
        <v>0.07372781370955148</v>
      </c>
      <c r="D36" s="89" t="s">
        <v>85</v>
      </c>
      <c r="E36" s="18"/>
    </row>
  </sheetData>
  <printOptions/>
  <pageMargins left="0.17" right="0.17" top="1" bottom="1" header="0.5" footer="0.5"/>
  <pageSetup fitToHeight="1" fitToWidth="1" horizontalDpi="600" verticalDpi="600" orientation="portrait" paperSize="9" scale="62" r:id="rId1"/>
  <ignoredErrors>
    <ignoredError sqref="C27 C9" formula="1"/>
    <ignoredError sqref="B27" formula="1" formulaRange="1"/>
    <ignoredError sqref="B9 D9 D2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G2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10.421875" style="0" customWidth="1"/>
    <col min="3" max="3" width="11.140625" style="0" customWidth="1"/>
    <col min="4" max="4" width="10.00390625" style="0" bestFit="1" customWidth="1"/>
    <col min="5" max="5" width="11.57421875" style="0" customWidth="1"/>
    <col min="6" max="6" width="8.8515625" style="0" bestFit="1" customWidth="1"/>
    <col min="7" max="7" width="10.00390625" style="0" customWidth="1"/>
  </cols>
  <sheetData>
    <row r="2" spans="1:7" ht="12.75">
      <c r="A2" s="9" t="s">
        <v>70</v>
      </c>
      <c r="B2" s="10">
        <v>39903</v>
      </c>
      <c r="C2" s="111" t="s">
        <v>21</v>
      </c>
      <c r="D2" s="10">
        <v>40268</v>
      </c>
      <c r="E2" s="112" t="s">
        <v>21</v>
      </c>
      <c r="F2" s="17" t="s">
        <v>18</v>
      </c>
      <c r="G2" s="12" t="s">
        <v>19</v>
      </c>
    </row>
    <row r="3" spans="1:7" ht="12.75">
      <c r="A3" s="35" t="s">
        <v>22</v>
      </c>
      <c r="B3" s="61">
        <v>105.84508</v>
      </c>
      <c r="C3" s="107">
        <f>B3/$B$3</f>
        <v>1</v>
      </c>
      <c r="D3" s="61">
        <v>108.52574035999999</v>
      </c>
      <c r="E3" s="107">
        <f>D3/$D$3</f>
        <v>1</v>
      </c>
      <c r="F3" s="36">
        <f>D3-B3</f>
        <v>2.6806603599999903</v>
      </c>
      <c r="G3" s="37">
        <f>D3/B3-1</f>
        <v>0.025326263251914893</v>
      </c>
    </row>
    <row r="4" spans="1:7" ht="12.75">
      <c r="A4" s="13" t="s">
        <v>23</v>
      </c>
      <c r="B4" s="32">
        <v>-73.58937</v>
      </c>
      <c r="C4" s="76">
        <f>B4/$B$3</f>
        <v>-0.695255462039426</v>
      </c>
      <c r="D4" s="32">
        <v>-57.12935296821636</v>
      </c>
      <c r="E4" s="76">
        <f>D4/$D$3</f>
        <v>-0.526412930045054</v>
      </c>
      <c r="F4" s="105">
        <f>D4-B4</f>
        <v>16.460017031783643</v>
      </c>
      <c r="G4" s="47">
        <f>D4/B4-1</f>
        <v>-0.22367384082488606</v>
      </c>
    </row>
    <row r="5" spans="1:7" ht="12.75">
      <c r="A5" s="13" t="s">
        <v>7</v>
      </c>
      <c r="B5" s="32">
        <v>-24.74685</v>
      </c>
      <c r="C5" s="76">
        <f>B5/$B$3</f>
        <v>-0.23380255369451278</v>
      </c>
      <c r="D5" s="32">
        <v>-25.11341884178365</v>
      </c>
      <c r="E5" s="76">
        <f>D5/$D$3</f>
        <v>-0.23140518330930326</v>
      </c>
      <c r="F5" s="105">
        <f>D5-B5</f>
        <v>-0.3665688417836499</v>
      </c>
      <c r="G5" s="47">
        <f>D5/B5-1</f>
        <v>0.014812747553068384</v>
      </c>
    </row>
    <row r="6" spans="1:7" ht="12.75">
      <c r="A6" s="13" t="s">
        <v>10</v>
      </c>
      <c r="B6" s="38">
        <v>23.3202</v>
      </c>
      <c r="C6" s="108">
        <f>B6/$B$3</f>
        <v>0.22032389223948814</v>
      </c>
      <c r="D6" s="38">
        <v>5.3754516599999995</v>
      </c>
      <c r="E6" s="108">
        <f>D6/$D$3</f>
        <v>0.04953158248143372</v>
      </c>
      <c r="F6" s="44">
        <f>D6-B6</f>
        <v>-17.94474834</v>
      </c>
      <c r="G6" s="47">
        <f>D6/B6-1</f>
        <v>-0.7694937582010446</v>
      </c>
    </row>
    <row r="7" spans="1:7" ht="12.75">
      <c r="A7" s="52" t="s">
        <v>24</v>
      </c>
      <c r="B7" s="53">
        <f>SUM(B3:B6)</f>
        <v>30.829059999999995</v>
      </c>
      <c r="C7" s="109">
        <f>B7/$B$3</f>
        <v>0.2912658765055494</v>
      </c>
      <c r="D7" s="53">
        <f>SUM(D3:D6)</f>
        <v>31.658420209999978</v>
      </c>
      <c r="E7" s="109">
        <f>D7/$D$3</f>
        <v>0.2917134691270765</v>
      </c>
      <c r="F7" s="55">
        <f>D7-B7</f>
        <v>0.8293602099999831</v>
      </c>
      <c r="G7" s="56">
        <f>D7/B7-1</f>
        <v>0.02690189743054061</v>
      </c>
    </row>
    <row r="8" spans="1:7" ht="12.75">
      <c r="A8" s="14"/>
      <c r="B8" s="14"/>
      <c r="C8" s="14"/>
      <c r="D8" s="14"/>
      <c r="E8" s="14"/>
      <c r="F8" s="14"/>
      <c r="G8" s="14"/>
    </row>
    <row r="9" spans="1:5" ht="12.75">
      <c r="A9" s="66" t="s">
        <v>17</v>
      </c>
      <c r="B9" s="67">
        <f>+B2</f>
        <v>39903</v>
      </c>
      <c r="C9" s="67">
        <f>+D2</f>
        <v>40268</v>
      </c>
      <c r="D9" s="68" t="s">
        <v>18</v>
      </c>
      <c r="E9" s="70" t="s">
        <v>19</v>
      </c>
    </row>
    <row r="10" spans="1:5" ht="14.25" customHeight="1">
      <c r="A10" s="35" t="s">
        <v>73</v>
      </c>
      <c r="B10" s="14"/>
      <c r="C10" s="14"/>
      <c r="D10" s="14"/>
      <c r="E10" s="15"/>
    </row>
    <row r="11" spans="1:5" ht="12.75">
      <c r="A11" s="13" t="s">
        <v>99</v>
      </c>
      <c r="B11" s="57">
        <v>57.53005070156748</v>
      </c>
      <c r="C11" s="57">
        <v>58.827375992529625</v>
      </c>
      <c r="D11" s="32">
        <f>C11-B11</f>
        <v>1.2973252909621422</v>
      </c>
      <c r="E11" s="30">
        <f>C11/B11-1</f>
        <v>0.022550393666292967</v>
      </c>
    </row>
    <row r="12" spans="1:5" ht="12.75">
      <c r="A12" s="13" t="s">
        <v>28</v>
      </c>
      <c r="B12" s="57">
        <v>50.3631</v>
      </c>
      <c r="C12" s="57">
        <v>51.32113542493517</v>
      </c>
      <c r="D12" s="32">
        <f>C12-B12</f>
        <v>0.9580354249351686</v>
      </c>
      <c r="E12" s="30">
        <f>C12/B12-1</f>
        <v>0.01902256661990953</v>
      </c>
    </row>
    <row r="13" spans="1:5" ht="12.75">
      <c r="A13" s="16" t="s">
        <v>29</v>
      </c>
      <c r="B13" s="64">
        <v>50.3491</v>
      </c>
      <c r="C13" s="64">
        <v>51.41885914568541</v>
      </c>
      <c r="D13" s="33">
        <f>C13-B13</f>
        <v>1.0697591456854099</v>
      </c>
      <c r="E13" s="31">
        <f>C13/B13-1</f>
        <v>0.02124683749432288</v>
      </c>
    </row>
    <row r="14" spans="1:5" ht="12.75">
      <c r="A14" s="122" t="s">
        <v>100</v>
      </c>
      <c r="B14" s="120"/>
      <c r="C14" s="120"/>
      <c r="D14" s="32"/>
      <c r="E14" s="121"/>
    </row>
    <row r="15" spans="1:5" ht="12.75">
      <c r="A15" s="14"/>
      <c r="B15" s="120"/>
      <c r="C15" s="120"/>
      <c r="D15" s="32"/>
      <c r="E15" s="121"/>
    </row>
    <row r="17" spans="1:5" ht="12.75">
      <c r="A17" s="65" t="s">
        <v>71</v>
      </c>
      <c r="B17" s="10">
        <f>+B9</f>
        <v>39903</v>
      </c>
      <c r="C17" s="10">
        <f>+C9</f>
        <v>40268</v>
      </c>
      <c r="D17" s="17" t="s">
        <v>18</v>
      </c>
      <c r="E17" s="11" t="s">
        <v>19</v>
      </c>
    </row>
    <row r="18" spans="1:5" ht="12.75">
      <c r="A18" s="13" t="s">
        <v>25</v>
      </c>
      <c r="B18" s="57">
        <f>B7</f>
        <v>30.829059999999995</v>
      </c>
      <c r="C18" s="57">
        <f>D7</f>
        <v>31.658420209999978</v>
      </c>
      <c r="D18" s="32">
        <f>C18-B18</f>
        <v>0.8293602099999831</v>
      </c>
      <c r="E18" s="30">
        <f>C18/B18-1</f>
        <v>0.02690189743054061</v>
      </c>
    </row>
    <row r="19" spans="1:5" ht="12.75">
      <c r="A19" s="13" t="s">
        <v>26</v>
      </c>
      <c r="B19" s="57">
        <v>166.614</v>
      </c>
      <c r="C19" s="57">
        <f>'Energia elettrica'!C35</f>
        <v>185.0957135899999</v>
      </c>
      <c r="D19" s="32">
        <f>C19-B19</f>
        <v>18.481713589999885</v>
      </c>
      <c r="E19" s="30">
        <f>C19/B19-1</f>
        <v>0.11092533394552606</v>
      </c>
    </row>
    <row r="20" spans="1:5" ht="12.75">
      <c r="A20" s="16" t="s">
        <v>27</v>
      </c>
      <c r="B20" s="29">
        <f>+B18/B19</f>
        <v>0.18503283037439827</v>
      </c>
      <c r="C20" s="29">
        <f>+C18/C19</f>
        <v>0.17103810561559313</v>
      </c>
      <c r="D20" s="89" t="s">
        <v>86</v>
      </c>
      <c r="E20" s="18"/>
    </row>
  </sheetData>
  <printOptions/>
  <pageMargins left="0.75" right="0.75" top="1" bottom="1" header="0.5" footer="0.5"/>
  <pageSetup fitToHeight="1" fitToWidth="1" horizontalDpi="600" verticalDpi="600" orientation="portrait" paperSize="9" scale="98" r:id="rId1"/>
  <ignoredErrors>
    <ignoredError sqref="B7 D7" formulaRange="1"/>
    <ignoredError sqref="C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K26"/>
  <sheetViews>
    <sheetView workbookViewId="0" topLeftCell="A1">
      <selection activeCell="E21" sqref="E21"/>
    </sheetView>
  </sheetViews>
  <sheetFormatPr defaultColWidth="9.140625" defaultRowHeight="12.75"/>
  <cols>
    <col min="1" max="1" width="38.421875" style="0" customWidth="1"/>
    <col min="2" max="7" width="11.28125" style="0" customWidth="1"/>
  </cols>
  <sheetData>
    <row r="2" spans="1:7" ht="12.75">
      <c r="A2" s="66" t="s">
        <v>70</v>
      </c>
      <c r="B2" s="67">
        <v>39903</v>
      </c>
      <c r="C2" s="106" t="s">
        <v>21</v>
      </c>
      <c r="D2" s="67">
        <v>40268</v>
      </c>
      <c r="E2" s="110" t="s">
        <v>21</v>
      </c>
      <c r="F2" s="68" t="s">
        <v>18</v>
      </c>
      <c r="G2" s="69" t="s">
        <v>19</v>
      </c>
    </row>
    <row r="3" spans="1:7" ht="12.75">
      <c r="A3" s="35" t="s">
        <v>22</v>
      </c>
      <c r="B3" s="61">
        <v>154.3319</v>
      </c>
      <c r="C3" s="107">
        <f>B3/$B$3</f>
        <v>1</v>
      </c>
      <c r="D3" s="61">
        <v>169.63838137000002</v>
      </c>
      <c r="E3" s="107">
        <f>D3/$D$3</f>
        <v>1</v>
      </c>
      <c r="F3" s="36">
        <f>D3-B3</f>
        <v>15.306481370000029</v>
      </c>
      <c r="G3" s="37">
        <f>D3/B3-1</f>
        <v>0.0991789861331327</v>
      </c>
    </row>
    <row r="4" spans="1:7" ht="12.75">
      <c r="A4" s="13" t="s">
        <v>23</v>
      </c>
      <c r="B4" s="32">
        <v>-78.9557</v>
      </c>
      <c r="C4" s="76">
        <f>B4/$B$3</f>
        <v>-0.5115967599699089</v>
      </c>
      <c r="D4" s="32">
        <v>-82.96857850783653</v>
      </c>
      <c r="E4" s="76">
        <f>D4/$D$3</f>
        <v>-0.4890908403969789</v>
      </c>
      <c r="F4" s="105">
        <f>D4-B4</f>
        <v>-4.0128785078365325</v>
      </c>
      <c r="G4" s="47">
        <f>D4/B4-1</f>
        <v>0.05082443076100307</v>
      </c>
    </row>
    <row r="5" spans="1:7" ht="12.75">
      <c r="A5" s="13" t="s">
        <v>7</v>
      </c>
      <c r="B5" s="32">
        <v>-36.4267</v>
      </c>
      <c r="C5" s="76">
        <f>B5/$B$3</f>
        <v>-0.23602832596501436</v>
      </c>
      <c r="D5" s="32">
        <v>-37.431976162163494</v>
      </c>
      <c r="E5" s="76">
        <f>D5/$D$3</f>
        <v>-0.2206574706729854</v>
      </c>
      <c r="F5" s="105">
        <f>D5-B5</f>
        <v>-1.0052761621634971</v>
      </c>
      <c r="G5" s="47">
        <f>D5/B5-1</f>
        <v>0.02759723395650715</v>
      </c>
    </row>
    <row r="6" spans="1:7" ht="12.75">
      <c r="A6" s="13" t="s">
        <v>10</v>
      </c>
      <c r="B6" s="38">
        <v>3.041</v>
      </c>
      <c r="C6" s="108">
        <f>B6/$B$3</f>
        <v>0.019704286670480957</v>
      </c>
      <c r="D6" s="38">
        <v>2.93789911</v>
      </c>
      <c r="E6" s="108">
        <f>D6/$D$3</f>
        <v>0.01731859904741792</v>
      </c>
      <c r="F6" s="44">
        <f>D6-B6</f>
        <v>-0.10310088999999989</v>
      </c>
      <c r="G6" s="47">
        <f>D6/B6-1</f>
        <v>-0.03390361394278196</v>
      </c>
    </row>
    <row r="7" spans="1:7" ht="12.75">
      <c r="A7" s="52" t="s">
        <v>24</v>
      </c>
      <c r="B7" s="53">
        <f>SUM(B3:B6)</f>
        <v>41.9905</v>
      </c>
      <c r="C7" s="109">
        <f>B7/$B$3</f>
        <v>0.2720792007355576</v>
      </c>
      <c r="D7" s="53">
        <f>SUM(D3:D6)</f>
        <v>52.17572581</v>
      </c>
      <c r="E7" s="109">
        <f>D7/$D$3</f>
        <v>0.30757028797745356</v>
      </c>
      <c r="F7" s="55">
        <f>D7-B7</f>
        <v>10.185225810000006</v>
      </c>
      <c r="G7" s="56">
        <f>D7/B7-1</f>
        <v>0.2425602412450436</v>
      </c>
    </row>
    <row r="8" spans="1:7" ht="12.75">
      <c r="A8" s="14"/>
      <c r="B8" s="14"/>
      <c r="C8" s="14"/>
      <c r="D8" s="14"/>
      <c r="E8" s="14"/>
      <c r="F8" s="14"/>
      <c r="G8" s="14"/>
    </row>
    <row r="9" spans="1:7" ht="12.75">
      <c r="A9" s="66" t="s">
        <v>76</v>
      </c>
      <c r="B9" s="67">
        <f>+B2</f>
        <v>39903</v>
      </c>
      <c r="C9" s="68" t="s">
        <v>21</v>
      </c>
      <c r="D9" s="67">
        <f>+D2</f>
        <v>40268</v>
      </c>
      <c r="E9" s="68" t="s">
        <v>21</v>
      </c>
      <c r="F9" s="68" t="s">
        <v>18</v>
      </c>
      <c r="G9" s="70" t="s">
        <v>19</v>
      </c>
    </row>
    <row r="10" spans="1:7" ht="12.75">
      <c r="A10" s="13" t="s">
        <v>30</v>
      </c>
      <c r="B10" s="57">
        <v>403.6095</v>
      </c>
      <c r="C10" s="28">
        <f aca="true" t="shared" si="0" ref="C10:C21">B10/$B$14</f>
        <v>0.3275854292619089</v>
      </c>
      <c r="D10" s="57">
        <v>420.98961366</v>
      </c>
      <c r="E10" s="28">
        <f aca="true" t="shared" si="1" ref="E10:E21">+D10/D$14</f>
        <v>0.2938957708601447</v>
      </c>
      <c r="F10" s="32">
        <f>D10-B10</f>
        <v>17.38011365999995</v>
      </c>
      <c r="G10" s="30">
        <f>D10/B10-1</f>
        <v>0.043061706079762674</v>
      </c>
    </row>
    <row r="11" spans="1:7" ht="12.75">
      <c r="A11" s="13" t="s">
        <v>31</v>
      </c>
      <c r="B11" s="57">
        <v>338.40943</v>
      </c>
      <c r="C11" s="28">
        <f t="shared" si="0"/>
        <v>0.2746664743838485</v>
      </c>
      <c r="D11" s="57">
        <v>381.75767953999997</v>
      </c>
      <c r="E11" s="28">
        <f t="shared" si="1"/>
        <v>0.2665076853910249</v>
      </c>
      <c r="F11" s="32">
        <f aca="true" t="shared" si="2" ref="F11:F21">D11-B11</f>
        <v>43.34824953999998</v>
      </c>
      <c r="G11" s="30">
        <f aca="true" t="shared" si="3" ref="G11:G21">D11/B11-1</f>
        <v>0.12809409460014165</v>
      </c>
    </row>
    <row r="12" spans="1:7" ht="12.75">
      <c r="A12" s="62" t="s">
        <v>77</v>
      </c>
      <c r="B12" s="53">
        <f>SUM(B10:B11)</f>
        <v>742.01893</v>
      </c>
      <c r="C12" s="54">
        <f t="shared" si="0"/>
        <v>0.6022519036457573</v>
      </c>
      <c r="D12" s="63">
        <f>SUM(D10:D11)</f>
        <v>802.7472932</v>
      </c>
      <c r="E12" s="54">
        <f t="shared" si="1"/>
        <v>0.5604034562511696</v>
      </c>
      <c r="F12" s="55">
        <f t="shared" si="2"/>
        <v>60.72836319999999</v>
      </c>
      <c r="G12" s="56">
        <f t="shared" si="3"/>
        <v>0.08184206729065524</v>
      </c>
    </row>
    <row r="13" spans="1:7" ht="12.75">
      <c r="A13" s="13" t="s">
        <v>78</v>
      </c>
      <c r="B13" s="57">
        <v>490.0551</v>
      </c>
      <c r="C13" s="28">
        <f t="shared" si="0"/>
        <v>0.3977480963542426</v>
      </c>
      <c r="D13" s="57">
        <v>629.698</v>
      </c>
      <c r="E13" s="28">
        <f t="shared" si="1"/>
        <v>0.4395965437488304</v>
      </c>
      <c r="F13" s="32">
        <f t="shared" si="2"/>
        <v>139.6429</v>
      </c>
      <c r="G13" s="30">
        <f t="shared" si="3"/>
        <v>0.28495346747743255</v>
      </c>
    </row>
    <row r="14" spans="1:7" s="34" customFormat="1" ht="12.75">
      <c r="A14" s="52" t="s">
        <v>32</v>
      </c>
      <c r="B14" s="63">
        <f>SUM(B12:B13)</f>
        <v>1232.07403</v>
      </c>
      <c r="C14" s="54">
        <f t="shared" si="0"/>
        <v>1</v>
      </c>
      <c r="D14" s="63">
        <f>SUM(D12:D13)</f>
        <v>1432.4452932</v>
      </c>
      <c r="E14" s="54">
        <f t="shared" si="1"/>
        <v>1</v>
      </c>
      <c r="F14" s="55">
        <f>D14-B14</f>
        <v>200.37126319999993</v>
      </c>
      <c r="G14" s="56">
        <f t="shared" si="3"/>
        <v>0.16262924006279067</v>
      </c>
    </row>
    <row r="15" spans="1:7" ht="12.75">
      <c r="A15" s="13" t="s">
        <v>33</v>
      </c>
      <c r="B15" s="57">
        <v>298.1474</v>
      </c>
      <c r="C15" s="28">
        <f t="shared" si="0"/>
        <v>0.24198821884103833</v>
      </c>
      <c r="D15" s="57">
        <v>333.40809149999995</v>
      </c>
      <c r="E15" s="28">
        <f t="shared" si="1"/>
        <v>0.23275450244608334</v>
      </c>
      <c r="F15" s="32">
        <f t="shared" si="2"/>
        <v>35.26069149999995</v>
      </c>
      <c r="G15" s="30">
        <f t="shared" si="3"/>
        <v>0.1182659701208193</v>
      </c>
    </row>
    <row r="16" spans="1:7" ht="12.75">
      <c r="A16" s="13" t="s">
        <v>34</v>
      </c>
      <c r="B16" s="57">
        <v>175.187</v>
      </c>
      <c r="C16" s="28">
        <f t="shared" si="0"/>
        <v>0.1421886962425464</v>
      </c>
      <c r="D16" s="57">
        <v>200.37403228000005</v>
      </c>
      <c r="E16" s="28">
        <f t="shared" si="1"/>
        <v>0.1398825024810379</v>
      </c>
      <c r="F16" s="32">
        <f t="shared" si="2"/>
        <v>25.18703228000004</v>
      </c>
      <c r="G16" s="30">
        <f t="shared" si="3"/>
        <v>0.14377226780525976</v>
      </c>
    </row>
    <row r="17" spans="1:7" ht="12.75">
      <c r="A17" s="13" t="s">
        <v>35</v>
      </c>
      <c r="B17" s="57">
        <v>73.958</v>
      </c>
      <c r="C17" s="28">
        <f t="shared" si="0"/>
        <v>0.060027237162039684</v>
      </c>
      <c r="D17" s="57">
        <v>73.81646918</v>
      </c>
      <c r="E17" s="28">
        <f t="shared" si="1"/>
        <v>0.05153178940265026</v>
      </c>
      <c r="F17" s="32">
        <f t="shared" si="2"/>
        <v>-0.14153081999999984</v>
      </c>
      <c r="G17" s="30">
        <f t="shared" si="3"/>
        <v>-0.001913664782714486</v>
      </c>
    </row>
    <row r="18" spans="1:11" ht="12.75">
      <c r="A18" s="13" t="s">
        <v>36</v>
      </c>
      <c r="B18" s="57">
        <v>91.564</v>
      </c>
      <c r="C18" s="28">
        <f t="shared" si="0"/>
        <v>0.07431696291821036</v>
      </c>
      <c r="D18" s="57">
        <v>102.30276456</v>
      </c>
      <c r="E18" s="28">
        <f t="shared" si="1"/>
        <v>0.07141826989529321</v>
      </c>
      <c r="F18" s="32">
        <f t="shared" si="2"/>
        <v>10.738764560000007</v>
      </c>
      <c r="G18" s="30">
        <f t="shared" si="3"/>
        <v>0.11728151413219168</v>
      </c>
      <c r="K18" s="48"/>
    </row>
    <row r="19" spans="1:7" ht="12.75">
      <c r="A19" s="13" t="s">
        <v>37</v>
      </c>
      <c r="B19" s="57">
        <v>273.259</v>
      </c>
      <c r="C19" s="28">
        <f t="shared" si="0"/>
        <v>0.22178780929259584</v>
      </c>
      <c r="D19" s="57">
        <v>354.3338445300001</v>
      </c>
      <c r="E19" s="28">
        <f t="shared" si="1"/>
        <v>0.24736291585589196</v>
      </c>
      <c r="F19" s="32">
        <f t="shared" si="2"/>
        <v>81.07484453000006</v>
      </c>
      <c r="G19" s="30">
        <f t="shared" si="3"/>
        <v>0.2966959716971813</v>
      </c>
    </row>
    <row r="20" spans="1:10" ht="12.75">
      <c r="A20" s="13" t="s">
        <v>38</v>
      </c>
      <c r="B20" s="57">
        <v>319.9586</v>
      </c>
      <c r="C20" s="28">
        <f t="shared" si="0"/>
        <v>0.2596910511943832</v>
      </c>
      <c r="D20" s="57">
        <v>368.21014131</v>
      </c>
      <c r="E20" s="28">
        <f t="shared" si="1"/>
        <v>0.2570500549360875</v>
      </c>
      <c r="F20" s="32">
        <f t="shared" si="2"/>
        <v>48.25154130999999</v>
      </c>
      <c r="G20" s="30">
        <f t="shared" si="3"/>
        <v>0.15080557706528275</v>
      </c>
      <c r="J20" s="38"/>
    </row>
    <row r="21" spans="1:10" s="34" customFormat="1" ht="12.75">
      <c r="A21" s="52" t="s">
        <v>39</v>
      </c>
      <c r="B21" s="63">
        <f>SUM(B15:B20)</f>
        <v>1232.074</v>
      </c>
      <c r="C21" s="54">
        <f t="shared" si="0"/>
        <v>0.9999999756508139</v>
      </c>
      <c r="D21" s="63">
        <f>SUM(D15:D20)</f>
        <v>1432.4453433600002</v>
      </c>
      <c r="E21" s="54">
        <f t="shared" si="1"/>
        <v>1.0000000350170442</v>
      </c>
      <c r="F21" s="55">
        <f t="shared" si="2"/>
        <v>200.37134336000008</v>
      </c>
      <c r="G21" s="56">
        <f t="shared" si="3"/>
        <v>0.16262930908370765</v>
      </c>
      <c r="J21" s="38"/>
    </row>
    <row r="22" ht="12.75">
      <c r="J22" s="38"/>
    </row>
    <row r="23" spans="1:10" ht="12.75">
      <c r="A23" s="71" t="s">
        <v>71</v>
      </c>
      <c r="B23" s="67">
        <f>+B9</f>
        <v>39903</v>
      </c>
      <c r="C23" s="67">
        <f>+D9</f>
        <v>40268</v>
      </c>
      <c r="D23" s="68" t="s">
        <v>18</v>
      </c>
      <c r="E23" s="70" t="s">
        <v>19</v>
      </c>
      <c r="J23" s="38"/>
    </row>
    <row r="24" spans="1:10" ht="12.75">
      <c r="A24" s="13" t="s">
        <v>25</v>
      </c>
      <c r="B24" s="57">
        <f>B7</f>
        <v>41.9905</v>
      </c>
      <c r="C24" s="57">
        <f>D7</f>
        <v>52.17572581</v>
      </c>
      <c r="D24" s="32">
        <f>C24-B24</f>
        <v>10.185225810000006</v>
      </c>
      <c r="E24" s="30">
        <f>C24/B24-1</f>
        <v>0.2425602412450436</v>
      </c>
      <c r="J24" s="38"/>
    </row>
    <row r="25" spans="1:10" ht="12.75">
      <c r="A25" s="13" t="s">
        <v>26</v>
      </c>
      <c r="B25" s="57">
        <v>166.614</v>
      </c>
      <c r="C25" s="57">
        <f>Acqua!C19</f>
        <v>185.0957135899999</v>
      </c>
      <c r="D25" s="32">
        <f>C25-B25</f>
        <v>18.481713589999885</v>
      </c>
      <c r="E25" s="30">
        <f>C25/B25-1</f>
        <v>0.11092533394552606</v>
      </c>
      <c r="J25" s="38"/>
    </row>
    <row r="26" spans="1:5" ht="12.75">
      <c r="A26" s="16" t="s">
        <v>27</v>
      </c>
      <c r="B26" s="29">
        <f>+B24/B25</f>
        <v>0.2520226391539726</v>
      </c>
      <c r="C26" s="29">
        <f>+C24/C25</f>
        <v>0.2818851112110188</v>
      </c>
      <c r="D26" s="89" t="s">
        <v>87</v>
      </c>
      <c r="E26" s="18"/>
    </row>
  </sheetData>
  <printOptions/>
  <pageMargins left="0.75" right="0.75" top="1" bottom="1" header="0.5" footer="0.5"/>
  <pageSetup fitToHeight="1" fitToWidth="1" horizontalDpi="600" verticalDpi="600" orientation="portrait" paperSize="9" scale="82" r:id="rId1"/>
  <ignoredErrors>
    <ignoredError sqref="B7 D7" formulaRange="1"/>
    <ignoredError sqref="C7 C12 C14 C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2:I41"/>
  <sheetViews>
    <sheetView workbookViewId="0" topLeftCell="A1">
      <selection activeCell="E38" sqref="E38"/>
    </sheetView>
  </sheetViews>
  <sheetFormatPr defaultColWidth="9.140625" defaultRowHeight="12.75"/>
  <cols>
    <col min="1" max="1" width="32.140625" style="0" customWidth="1"/>
    <col min="2" max="2" width="10.7109375" style="0" customWidth="1"/>
    <col min="3" max="3" width="9.57421875" style="0" bestFit="1" customWidth="1"/>
    <col min="4" max="4" width="9.7109375" style="0" bestFit="1" customWidth="1"/>
    <col min="5" max="5" width="9.7109375" style="0" customWidth="1"/>
    <col min="6" max="6" width="8.8515625" style="0" bestFit="1" customWidth="1"/>
    <col min="7" max="7" width="9.8515625" style="0" customWidth="1"/>
    <col min="9" max="9" width="26.00390625" style="0" customWidth="1"/>
  </cols>
  <sheetData>
    <row r="2" spans="1:9" ht="24.75" customHeight="1">
      <c r="A2" s="125" t="s">
        <v>88</v>
      </c>
      <c r="B2" s="126"/>
      <c r="C2" s="126"/>
      <c r="D2" s="126"/>
      <c r="E2" s="126"/>
      <c r="F2" s="126"/>
      <c r="G2" s="126"/>
      <c r="H2" s="126"/>
      <c r="I2" s="126"/>
    </row>
    <row r="4" spans="1:7" ht="12.75">
      <c r="A4" s="66" t="s">
        <v>70</v>
      </c>
      <c r="B4" s="67">
        <v>39903</v>
      </c>
      <c r="C4" s="106" t="s">
        <v>21</v>
      </c>
      <c r="D4" s="67">
        <v>40268</v>
      </c>
      <c r="E4" s="110" t="s">
        <v>21</v>
      </c>
      <c r="F4" s="68" t="s">
        <v>18</v>
      </c>
      <c r="G4" s="69" t="s">
        <v>19</v>
      </c>
    </row>
    <row r="5" spans="1:7" ht="12.75">
      <c r="A5" s="35" t="s">
        <v>22</v>
      </c>
      <c r="B5" s="61">
        <v>17.136408290000006</v>
      </c>
      <c r="C5" s="107">
        <f>+B5/B$5</f>
        <v>1</v>
      </c>
      <c r="D5" s="61">
        <v>25.89949197999999</v>
      </c>
      <c r="E5" s="107">
        <f>D5/$D$5</f>
        <v>1</v>
      </c>
      <c r="F5" s="36">
        <f>D5-B5</f>
        <v>8.763083689999984</v>
      </c>
      <c r="G5" s="37">
        <f>D5/B5-1</f>
        <v>0.5113722515069685</v>
      </c>
    </row>
    <row r="6" spans="1:7" ht="12.75">
      <c r="A6" s="13" t="s">
        <v>23</v>
      </c>
      <c r="B6" s="32">
        <v>-12.317255750000005</v>
      </c>
      <c r="C6" s="76">
        <f>+B6/B$5</f>
        <v>-0.7187769771561623</v>
      </c>
      <c r="D6" s="32">
        <v>-15.836603150000002</v>
      </c>
      <c r="E6" s="76">
        <f>D6/$D$5</f>
        <v>-0.6114638527361573</v>
      </c>
      <c r="F6" s="105">
        <f>D6-B6</f>
        <v>-3.5193473999999974</v>
      </c>
      <c r="G6" s="47">
        <f>D6/B6-1</f>
        <v>0.28572495947402854</v>
      </c>
    </row>
    <row r="7" spans="1:7" ht="12.75">
      <c r="A7" s="13" t="s">
        <v>7</v>
      </c>
      <c r="B7" s="32">
        <v>-2.2954381900000005</v>
      </c>
      <c r="C7" s="76">
        <f>+B7/B$5</f>
        <v>-0.13395095116515807</v>
      </c>
      <c r="D7" s="32">
        <v>-5.37205846</v>
      </c>
      <c r="E7" s="76">
        <f>D7/$D$5</f>
        <v>-0.20741945302048362</v>
      </c>
      <c r="F7" s="105">
        <f>D7-B7</f>
        <v>-3.0766202699999994</v>
      </c>
      <c r="G7" s="47">
        <f>D7/B7-1</f>
        <v>1.3403193705686314</v>
      </c>
    </row>
    <row r="8" spans="1:7" ht="12.75">
      <c r="A8" s="13" t="s">
        <v>10</v>
      </c>
      <c r="B8" s="38">
        <v>0.08363421999999991</v>
      </c>
      <c r="C8" s="108">
        <f>+B8/B$5</f>
        <v>0.004880498794418015</v>
      </c>
      <c r="D8" s="38">
        <v>0.33194609</v>
      </c>
      <c r="E8" s="108">
        <f>D8/$D$5</f>
        <v>0.012816702746769482</v>
      </c>
      <c r="F8" s="44">
        <f>D8-B8</f>
        <v>0.2483118700000001</v>
      </c>
      <c r="G8" s="47">
        <f>D8/B8-1</f>
        <v>2.9690223690733335</v>
      </c>
    </row>
    <row r="9" spans="1:7" ht="12.75">
      <c r="A9" s="52" t="s">
        <v>24</v>
      </c>
      <c r="B9" s="53">
        <f>SUM(B5:B8)</f>
        <v>2.6073485700000005</v>
      </c>
      <c r="C9" s="109">
        <f>+B9/B$5</f>
        <v>0.15215257047309763</v>
      </c>
      <c r="D9" s="53">
        <f>SUM(D5:D8)</f>
        <v>5.022776459999988</v>
      </c>
      <c r="E9" s="109">
        <f>D9/$D$5</f>
        <v>0.19393339699012851</v>
      </c>
      <c r="F9" s="55">
        <f>D9-B9</f>
        <v>2.4154278899999873</v>
      </c>
      <c r="G9" s="56">
        <f>D9/B9-1</f>
        <v>0.9263923963952341</v>
      </c>
    </row>
    <row r="10" spans="1:7" ht="12.75">
      <c r="A10" s="14"/>
      <c r="B10" s="14"/>
      <c r="C10" s="14"/>
      <c r="D10" s="14"/>
      <c r="E10" s="14"/>
      <c r="F10" s="14"/>
      <c r="G10" s="14"/>
    </row>
    <row r="11" spans="1:5" ht="12.75">
      <c r="A11" s="66" t="s">
        <v>17</v>
      </c>
      <c r="B11" s="67">
        <f>+B4</f>
        <v>39903</v>
      </c>
      <c r="C11" s="67">
        <f>+D4</f>
        <v>40268</v>
      </c>
      <c r="D11" s="68" t="s">
        <v>18</v>
      </c>
      <c r="E11" s="70" t="s">
        <v>19</v>
      </c>
    </row>
    <row r="12" spans="1:5" ht="12.75">
      <c r="A12" s="35" t="s">
        <v>40</v>
      </c>
      <c r="D12" s="32"/>
      <c r="E12" s="15"/>
    </row>
    <row r="13" spans="1:5" ht="12.75">
      <c r="A13" s="13" t="s">
        <v>80</v>
      </c>
      <c r="B13">
        <v>326.8</v>
      </c>
      <c r="C13">
        <v>331.46</v>
      </c>
      <c r="D13" s="32">
        <f>C13-B13</f>
        <v>4.659999999999968</v>
      </c>
      <c r="E13" s="30">
        <f>C13/B13-1</f>
        <v>0.014259485924112525</v>
      </c>
    </row>
    <row r="14" spans="1:5" ht="12.75">
      <c r="A14" s="16" t="s">
        <v>41</v>
      </c>
      <c r="B14" s="46">
        <v>64</v>
      </c>
      <c r="C14" s="46">
        <v>61</v>
      </c>
      <c r="D14" s="33">
        <f>C14-B14</f>
        <v>-3</v>
      </c>
      <c r="E14" s="31">
        <f>C14/B14-1</f>
        <v>-0.046875</v>
      </c>
    </row>
    <row r="16" spans="1:5" ht="12.75">
      <c r="A16" s="71" t="s">
        <v>71</v>
      </c>
      <c r="B16" s="67">
        <f>+B4</f>
        <v>39903</v>
      </c>
      <c r="C16" s="67">
        <f>+C11</f>
        <v>40268</v>
      </c>
      <c r="D16" s="68" t="s">
        <v>18</v>
      </c>
      <c r="E16" s="70" t="s">
        <v>19</v>
      </c>
    </row>
    <row r="17" spans="1:5" ht="12.75">
      <c r="A17" s="13" t="s">
        <v>25</v>
      </c>
      <c r="B17" s="57">
        <f>B9</f>
        <v>2.6073485700000005</v>
      </c>
      <c r="C17" s="57">
        <f>D9</f>
        <v>5.022776459999988</v>
      </c>
      <c r="D17" s="32">
        <f>C17-B17</f>
        <v>2.4154278899999873</v>
      </c>
      <c r="E17" s="30">
        <f>C17/B17-1</f>
        <v>0.9263923963952341</v>
      </c>
    </row>
    <row r="18" spans="1:5" ht="12.75">
      <c r="A18" s="13" t="s">
        <v>26</v>
      </c>
      <c r="B18" s="57">
        <v>166.614</v>
      </c>
      <c r="C18" s="57">
        <f>Ambiente!C25</f>
        <v>185.0957135899999</v>
      </c>
      <c r="D18" s="32">
        <f>C18-B18</f>
        <v>18.481713589999885</v>
      </c>
      <c r="E18" s="30">
        <f>C18/B18-1</f>
        <v>0.11092533394552606</v>
      </c>
    </row>
    <row r="19" spans="1:5" ht="12.75">
      <c r="A19" s="16" t="s">
        <v>27</v>
      </c>
      <c r="B19" s="29">
        <f>+B17/B18</f>
        <v>0.015649036515538912</v>
      </c>
      <c r="C19" s="29">
        <f>+C17/C18</f>
        <v>0.02713610360057172</v>
      </c>
      <c r="D19" s="89" t="s">
        <v>89</v>
      </c>
      <c r="E19" s="18"/>
    </row>
    <row r="21" spans="1:9" ht="12.75">
      <c r="A21" s="96" t="s">
        <v>94</v>
      </c>
      <c r="B21" s="97"/>
      <c r="C21" s="97"/>
      <c r="D21" s="97"/>
      <c r="E21" s="97"/>
      <c r="F21" s="97"/>
      <c r="G21" s="97"/>
      <c r="H21" s="97"/>
      <c r="I21" s="97"/>
    </row>
    <row r="23" spans="1:7" ht="12.75">
      <c r="A23" s="66" t="s">
        <v>70</v>
      </c>
      <c r="B23" s="67">
        <v>39903</v>
      </c>
      <c r="C23" s="106" t="s">
        <v>21</v>
      </c>
      <c r="D23" s="67">
        <v>40268</v>
      </c>
      <c r="E23" s="110" t="s">
        <v>21</v>
      </c>
      <c r="F23" s="68" t="s">
        <v>18</v>
      </c>
      <c r="G23" s="69" t="s">
        <v>19</v>
      </c>
    </row>
    <row r="24" spans="1:7" ht="12.75">
      <c r="A24" s="35" t="s">
        <v>22</v>
      </c>
      <c r="B24" s="61">
        <v>56.891</v>
      </c>
      <c r="C24" s="107">
        <f>+B24/B$24</f>
        <v>1</v>
      </c>
      <c r="D24" s="61">
        <v>67.74964109999999</v>
      </c>
      <c r="E24" s="107">
        <f>D24/$D$24</f>
        <v>1</v>
      </c>
      <c r="F24" s="36">
        <f>D24-B24</f>
        <v>10.858641099999993</v>
      </c>
      <c r="G24" s="37">
        <f>D24/B24-1</f>
        <v>0.19086746761350648</v>
      </c>
    </row>
    <row r="25" spans="1:7" ht="12.75">
      <c r="A25" s="13" t="s">
        <v>23</v>
      </c>
      <c r="B25" s="32">
        <v>-46.204</v>
      </c>
      <c r="C25" s="76">
        <f>+B25/B$24</f>
        <v>-0.812149549137825</v>
      </c>
      <c r="D25" s="32">
        <v>-43.598317730000005</v>
      </c>
      <c r="E25" s="76">
        <f>D25/$D$24</f>
        <v>-0.6435210138699909</v>
      </c>
      <c r="F25" s="105">
        <f>D25-B25</f>
        <v>2.6056822699999955</v>
      </c>
      <c r="G25" s="47">
        <f>D25/B25-1</f>
        <v>-0.05639516643580633</v>
      </c>
    </row>
    <row r="26" spans="1:7" ht="12.75">
      <c r="A26" s="13" t="s">
        <v>7</v>
      </c>
      <c r="B26" s="32">
        <v>-5.256</v>
      </c>
      <c r="C26" s="76">
        <f>+B26/B$24</f>
        <v>-0.09238719656887734</v>
      </c>
      <c r="D26" s="32">
        <v>-8.31225748</v>
      </c>
      <c r="E26" s="76">
        <f>D26/$D$24</f>
        <v>-0.122690797250585</v>
      </c>
      <c r="F26" s="105">
        <f>D26-B26</f>
        <v>-3.0562574799999993</v>
      </c>
      <c r="G26" s="47">
        <f>D26/B26-1</f>
        <v>0.5814797336377471</v>
      </c>
    </row>
    <row r="27" spans="1:7" ht="12.75">
      <c r="A27" s="13" t="s">
        <v>10</v>
      </c>
      <c r="B27" s="38">
        <v>5.654</v>
      </c>
      <c r="C27" s="108">
        <f>+B27/B$24</f>
        <v>0.09938303070784482</v>
      </c>
      <c r="D27" s="38">
        <v>1.34944134</v>
      </c>
      <c r="E27" s="108">
        <f>D27/$D$24</f>
        <v>0.019918058872196744</v>
      </c>
      <c r="F27" s="44">
        <f>D27-B27</f>
        <v>-4.30455866</v>
      </c>
      <c r="G27" s="47">
        <f>D27/B27-1</f>
        <v>-0.7613297948355147</v>
      </c>
    </row>
    <row r="28" spans="1:7" ht="12.75">
      <c r="A28" s="52" t="s">
        <v>24</v>
      </c>
      <c r="B28" s="53">
        <f>SUM(B24:B27)</f>
        <v>11.084999999999997</v>
      </c>
      <c r="C28" s="109">
        <f>+B28/B$24</f>
        <v>0.19484628500114248</v>
      </c>
      <c r="D28" s="53">
        <f>SUM(D24:D27)</f>
        <v>17.188507229999985</v>
      </c>
      <c r="E28" s="109">
        <f>D28/$D$24</f>
        <v>0.25370624775162076</v>
      </c>
      <c r="F28" s="55">
        <f>D28-B28</f>
        <v>6.1035072299999875</v>
      </c>
      <c r="G28" s="56">
        <f>D28/B28-1</f>
        <v>0.5506095832205673</v>
      </c>
    </row>
    <row r="29" spans="1:7" ht="12.75">
      <c r="A29" s="14"/>
      <c r="B29" s="14"/>
      <c r="C29" s="14"/>
      <c r="D29" s="14"/>
      <c r="E29" s="14"/>
      <c r="F29" s="14"/>
      <c r="G29" s="14"/>
    </row>
    <row r="30" spans="1:5" ht="12.75">
      <c r="A30" s="66" t="s">
        <v>17</v>
      </c>
      <c r="B30" s="67">
        <f>+B23</f>
        <v>39903</v>
      </c>
      <c r="C30" s="67">
        <f>+D23</f>
        <v>40268</v>
      </c>
      <c r="D30" s="68" t="s">
        <v>18</v>
      </c>
      <c r="E30" s="70" t="s">
        <v>19</v>
      </c>
    </row>
    <row r="31" spans="1:5" s="102" customFormat="1" ht="12.75">
      <c r="A31" s="103" t="s">
        <v>90</v>
      </c>
      <c r="B31" s="99"/>
      <c r="C31" s="99"/>
      <c r="D31" s="100"/>
      <c r="E31" s="101"/>
    </row>
    <row r="32" spans="1:5" s="102" customFormat="1" ht="12.75">
      <c r="A32" s="104" t="s">
        <v>91</v>
      </c>
      <c r="B32" s="57">
        <v>222.40636476615902</v>
      </c>
      <c r="C32" s="57">
        <v>260.66767309743926</v>
      </c>
      <c r="D32" s="32">
        <f>C32-B32</f>
        <v>38.26130833128025</v>
      </c>
      <c r="E32" s="30">
        <f>C32/B32-1</f>
        <v>0.17203333354020112</v>
      </c>
    </row>
    <row r="33" spans="1:5" s="102" customFormat="1" ht="9" customHeight="1">
      <c r="A33" s="98"/>
      <c r="B33" s="99"/>
      <c r="C33" s="99"/>
      <c r="D33" s="100"/>
      <c r="E33" s="101"/>
    </row>
    <row r="34" spans="1:5" ht="12.75">
      <c r="A34" s="35" t="s">
        <v>40</v>
      </c>
      <c r="D34" s="32"/>
      <c r="E34" s="15"/>
    </row>
    <row r="35" spans="1:5" ht="12.75">
      <c r="A35" s="13" t="s">
        <v>80</v>
      </c>
      <c r="B35">
        <v>326.8</v>
      </c>
      <c r="C35" s="57">
        <v>331.46</v>
      </c>
      <c r="D35" s="32">
        <f>C35-B35</f>
        <v>4.659999999999968</v>
      </c>
      <c r="E35" s="30">
        <f>C35/B35-1</f>
        <v>0.014259485924112525</v>
      </c>
    </row>
    <row r="36" spans="1:5" ht="12.75">
      <c r="A36" s="16" t="s">
        <v>41</v>
      </c>
      <c r="B36" s="46">
        <v>64</v>
      </c>
      <c r="C36" s="46">
        <v>61</v>
      </c>
      <c r="D36" s="33">
        <f>C36-B36</f>
        <v>-3</v>
      </c>
      <c r="E36" s="31">
        <f>C36/B36-1</f>
        <v>-0.046875</v>
      </c>
    </row>
    <row r="38" spans="1:5" ht="12.75">
      <c r="A38" s="71" t="s">
        <v>71</v>
      </c>
      <c r="B38" s="67">
        <f>+B23</f>
        <v>39903</v>
      </c>
      <c r="C38" s="67">
        <f>+C30</f>
        <v>40268</v>
      </c>
      <c r="D38" s="68" t="s">
        <v>18</v>
      </c>
      <c r="E38" s="70" t="s">
        <v>19</v>
      </c>
    </row>
    <row r="39" spans="1:5" ht="12.75">
      <c r="A39" s="13" t="s">
        <v>25</v>
      </c>
      <c r="B39" s="57">
        <f>B28</f>
        <v>11.084999999999997</v>
      </c>
      <c r="C39" s="57">
        <f>D28</f>
        <v>17.188507229999985</v>
      </c>
      <c r="D39" s="32">
        <f>C39-B39</f>
        <v>6.1035072299999875</v>
      </c>
      <c r="E39" s="30">
        <f>C39/B39-1</f>
        <v>0.5506095832205673</v>
      </c>
    </row>
    <row r="40" spans="1:5" ht="12.75">
      <c r="A40" s="13" t="s">
        <v>26</v>
      </c>
      <c r="B40" s="57">
        <v>166.614</v>
      </c>
      <c r="C40" s="57">
        <f>C18</f>
        <v>185.0957135899999</v>
      </c>
      <c r="D40" s="32">
        <f>C40-B40</f>
        <v>18.481713589999885</v>
      </c>
      <c r="E40" s="30">
        <f>C40/B40-1</f>
        <v>0.11092533394552606</v>
      </c>
    </row>
    <row r="41" spans="1:5" ht="12.75">
      <c r="A41" s="16" t="s">
        <v>27</v>
      </c>
      <c r="B41" s="29">
        <f>+B39/B40</f>
        <v>0.0665310238035219</v>
      </c>
      <c r="C41" s="29">
        <f>+C39/C40</f>
        <v>0.09286280539199165</v>
      </c>
      <c r="D41" s="89" t="s">
        <v>92</v>
      </c>
      <c r="E41" s="18"/>
    </row>
  </sheetData>
  <mergeCells count="1">
    <mergeCell ref="A2:I2"/>
  </mergeCells>
  <printOptions/>
  <pageMargins left="0.2" right="0.17" top="1" bottom="1" header="0.5" footer="0.5"/>
  <pageSetup fitToHeight="1" fitToWidth="1" horizontalDpi="600" verticalDpi="600" orientation="portrait" paperSize="9" scale="81" r:id="rId1"/>
  <ignoredErrors>
    <ignoredError sqref="B9 D9 B28 D28" formulaRange="1"/>
    <ignoredError sqref="C9" formula="1"/>
    <ignoredError sqref="C2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cp:lastPrinted>2010-05-07T12:03:19Z</cp:lastPrinted>
  <dcterms:created xsi:type="dcterms:W3CDTF">2008-08-08T14:48:29Z</dcterms:created>
  <dcterms:modified xsi:type="dcterms:W3CDTF">2010-05-11T10:33:54Z</dcterms:modified>
  <cp:category/>
  <cp:version/>
  <cp:contentType/>
  <cp:contentStatus/>
</cp:coreProperties>
</file>